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K:\LOTNICTWO\Informacje na stronę internetową\2022 01 17\"/>
    </mc:Choice>
  </mc:AlternateContent>
  <workbookProtection lockStructure="1"/>
  <bookViews>
    <workbookView xWindow="0" yWindow="0" windowWidth="23040" windowHeight="8616" tabRatio="901"/>
  </bookViews>
  <sheets>
    <sheet name="Spis treści" sheetId="9" r:id="rId1"/>
    <sheet name="Wytyczne i warunki" sheetId="10" r:id="rId2"/>
    <sheet name="Identyfikacja operatora" sheetId="33" r:id="rId3"/>
    <sheet name="Przegląd emisji" sheetId="34" r:id="rId4"/>
    <sheet name="Dane emisyjne" sheetId="35" r:id="rId5"/>
    <sheet name="Dane statków powietrznych" sheetId="36" r:id="rId6"/>
    <sheet name="Dalsze uwagi" sheetId="37" r:id="rId7"/>
    <sheet name="Załącznik" sheetId="38" r:id="rId8"/>
    <sheet name="Emisje CORSIA" sheetId="39"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11" hidden="1">Translations!$A$1:$C$1242</definedName>
    <definedName name="aviationauthorities">EUwideConstants!$A$527:$A$643</definedName>
    <definedName name="BooleanValues">EUwideConstants!$A$411:$A$414</definedName>
    <definedName name="CNTR_EFListSelected">EUwideConstants!$D$646:$D$649</definedName>
    <definedName name="CNTR_EFSystemselected">'Emisje CORSIA'!$N$5</definedName>
    <definedName name="CNTR_ReportingYear">'Identyfikacja operatora'!$M$7</definedName>
    <definedName name="CommissionApprovedTools">EUwideConstants!$A$495:$A$499</definedName>
    <definedName name="CompetentAuthorities">EUwideConstants!$A$506:$A$523</definedName>
    <definedName name="CONTR_CORSIAapplied">'Identyfikacja operatora'!$M$30</definedName>
    <definedName name="CONTR_onlyCORSIA">'Identyfikacja operatora'!$M$38</definedName>
    <definedName name="CORSIA_EFList">EUwideConstants!$C$646:$C$649</definedName>
    <definedName name="CORSIA_FuelsList">EUwideConstants!$A$646:$A$649</definedName>
    <definedName name="country_select">MSParameters!$F$3:$F$4</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'Przegląd emisji'!$E$35:$E$47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'Dane statków powietrznych'!$H$9:$H$63</definedName>
    <definedName name="IND_COL_AircraftFuelUsedAvGas">'Dane statków powietrznych'!$L$9:$L$63</definedName>
    <definedName name="IND_COL_AircraftFuelUsedJetA">'Dane statków powietrznych'!$I$9:$I$63</definedName>
    <definedName name="IND_COL_AircraftFuelUsedJetA1">'Dane statków powietrznych'!$J$9:$J$63</definedName>
    <definedName name="IND_COL_AircraftFuelUsedJetB">'Dane statków powietrznych'!$K$9:$K$63</definedName>
    <definedName name="IND_COL_AircraftFuelUsedOther">'Dane statków powietrznych'!$M$9:$M$63</definedName>
    <definedName name="IND_COL_AircraftOwner">'Dane statków powietrznych'!$F$9:$F$63</definedName>
    <definedName name="IND_COL_AircraftRegistrytionNumbers">'Dane statków powietrznych'!$E$9:$E$63</definedName>
    <definedName name="IND_COL_AircraftStartingDate">'Dane statków powietrznych'!$G$9:$G$63</definedName>
    <definedName name="IND_COL_AircraftSubType">'Dane statków powietrznych'!$D$9:$D$63</definedName>
    <definedName name="IND_COL_AircraftType">'Dane statków powietrznych'!$C$9:$C$63</definedName>
    <definedName name="IND_COL_AircraftUsedForCHETS">'Dane statków powietrznych'!$O$9:$O$63</definedName>
    <definedName name="IND_COL_AircraftUsedForCORSIA">'Dane statków powietrznych'!$P$9:$P$63</definedName>
    <definedName name="IND_COL_AircraftUsedForEUETS">'Dane statków powietrznych'!$N$9:$N$63</definedName>
    <definedName name="IND_COL_CORSIA_CERTused">'Emisje CORSIA'!$I$50:$I$349</definedName>
    <definedName name="IND_COL_CORSIA_UnusedColumnE">'Emisje CORSIA'!$E$50:$E$349</definedName>
    <definedName name="IND_COL_CORSIA_UnusedColumnH">'Emisje CORSIA'!$H$50:$H$349</definedName>
    <definedName name="IND_COL_CORSIAairportFROM">'Emisje CORSIA'!$C$50:$C$349</definedName>
    <definedName name="IND_COL_CORSIAairportTO">'Emisje CORSIA'!$F$50:$F$349</definedName>
    <definedName name="IND_COL_CORSIAcountryFROM">'Emisje CORSIA'!$D$50:$D$349</definedName>
    <definedName name="IND_COL_CORSIAcountryTO">'Emisje CORSIA'!$G$50:$G$349</definedName>
    <definedName name="IND_COL_CORSIAemissionsTCO2">'Emisje CORSIA'!$N$50:$N$349</definedName>
    <definedName name="IND_COL_CORSIAfuelEmissionFactor">'Emisje CORSIA'!$M$50:$M$349</definedName>
    <definedName name="IND_COL_CORSIAfuelTonnesConsumed">'Emisje CORSIA'!$L$50:$L$349</definedName>
    <definedName name="IND_COL_CORSIAfuelType">'Emisje CORSIA'!$K$50:$K$349</definedName>
    <definedName name="IND_COL_CORSIANumberOfFlights">'Emisje CORSIA'!$J$50:$J$349</definedName>
    <definedName name="IND_COL_CORSIAoffsettingRequirement">'Emisje CORSIA'!$O$50:$O$349</definedName>
    <definedName name="INDICATOR_5b1ETS_AlternativeFuelsDescription">'Przegląd emisji'!$C$54:$K$63</definedName>
    <definedName name="INDICATOR_5b1ETS_AlternativeFuelsDescriptionFeedstock">'Przegląd emisji'!$G$54:$H$63</definedName>
    <definedName name="INDICATOR_5b1ETS_AlternativeFuelsDescriptionLCEmissions">'Przegląd emisji'!$K$54:$K$63</definedName>
    <definedName name="INDICATOR_5b1ETS_AlternativeFuelsDescriptionName">'Przegląd emisji'!$D$54:$E$63</definedName>
    <definedName name="INDICATOR_5b1ETS_AlternativeFuelsDescriptionNumber">'Przegląd emisji'!$C$54:$C$63</definedName>
    <definedName name="INDICATOR_5b1ETS_AlternativeFuelsDescriptionProcess">'Przegląd emisji'!$I$54:$J$63</definedName>
    <definedName name="INDICATOR_5b1ETS_AlternativeFuelsDescriptionType">'Przegląd emisji'!$F$54:$F$63</definedName>
    <definedName name="INDICATOR_5bETS_FuelsDefinition">'Przegląd emisji'!$D$35:$K$47</definedName>
    <definedName name="INDICATOR_5bETS_FuelsDefinitionBioContent">'Przegląd emisji'!$J$35:$J$47</definedName>
    <definedName name="INDICATOR_5bETS_FuelsDefinitionBioContentNonSust">'Przegląd emisji'!$K$35:$K$47</definedName>
    <definedName name="INDICATOR_5bETS_FuelsDefinitionName">'Przegląd emisji'!$E$35:$G$47</definedName>
    <definedName name="INDICATOR_5bETS_FuelsDefinitionNCV">'Przegląd emisji'!$I$35:$I$47</definedName>
    <definedName name="INDICATOR_5bETS_FuelsDefinitionNumber">'Przegląd emisji'!$D$35:$D$47</definedName>
    <definedName name="INDICATOR_5bETS_FuelsDefinitionPrelimEF">'Przegląd emisji'!$H$35:$H$47</definedName>
    <definedName name="INDICATOR_5cETS_FuelsEmissionsCO2Bio">'Przegląd emisji'!$J$75:$J$87</definedName>
    <definedName name="INDICATOR_5cETS_FuelsEmissionsCO2BioNonSust">'Przegląd emisji'!$K$75:$K$87</definedName>
    <definedName name="INDICATOR_5cETS_FuelsEmissionsCO2Em">'Przegląd emisji'!$I$75:$I$87</definedName>
    <definedName name="INDICATOR_5cETS_FuelsEmissionsEF">'Przegląd emisji'!$G$75:$G$87</definedName>
    <definedName name="INDICATOR_5cETS_FuelsEmissionsFuelConsumption">'Przegląd emisji'!$H$75:$H$87</definedName>
    <definedName name="INDICATOR_5cETS_FuelsEmissionsName">'Przegląd emisji'!$E$75:$F$87</definedName>
    <definedName name="INDICATOR_5cETS_FuelsEmissionsNumber">'Przegląd emisji'!$D$75:$D$87</definedName>
    <definedName name="INDICATOR_5cETS_FuelsEmissionsTable">'Przegląd emisji'!$D$75:$K$87</definedName>
    <definedName name="INDICATOR_5dCHETS_FuelsEmissionsCO2Bio">'Przegląd emisji'!$J$101:$J$113</definedName>
    <definedName name="INDICATOR_5dCHETS_FuelsEmissionsCO2BioNonSust">'Przegląd emisji'!$K$101:$K$113</definedName>
    <definedName name="INDICATOR_5dCHETS_FuelsEmissionsCO2Em">'Przegląd emisji'!$I$101:$I$113</definedName>
    <definedName name="INDICATOR_5dCHETS_FuelsEmissionsEF">'Przegląd emisji'!$G$101:$G$113</definedName>
    <definedName name="INDICATOR_5dCHETS_FuelsEmissionsFuelConsumption">'Przegląd emisji'!$H$101:$H$113</definedName>
    <definedName name="INDICATOR_5dCHETS_FuelsEmissionsName">'Przegląd emisji'!$E$101:$F$113</definedName>
    <definedName name="INDICATOR_5dCHETS_FuelsEmissionsTable">'Przegląd emisji'!$D$101:$K$113</definedName>
    <definedName name="INDICATOR_8bbCHETS_DomesticFlightsTable">'Dane emisyjne'!$C$142:$K$142</definedName>
    <definedName name="INDICATOR_8bbCHETS_EmissionsAlternative1">'Dane emisyjne'!$H$142</definedName>
    <definedName name="INDICATOR_8bbCHETS_EmissionsAvGas">'Dane emisyjne'!$G$142</definedName>
    <definedName name="INDICATOR_8bbCHETS_EmissionsJetA_A1">'Dane emisyjne'!$E$142</definedName>
    <definedName name="INDICATOR_8bbCHETS_EmissionsJetB">'Dane emisyjne'!$F$142</definedName>
    <definedName name="INDICATOR_8bbCHETS_EmissionsTotalCH">'Dane emisyjne'!$J$142</definedName>
    <definedName name="INDICATOR_8bbCHETS_NumberFlights">'Dane emisyjne'!$K$142</definedName>
    <definedName name="INDICATOR_8bcCHETS_EmissionsAlternative1">'Dane emisyjne'!$H$148:$H$179</definedName>
    <definedName name="INDICATOR_8bcCHETS_EmissionsAvGas">'Dane emisyjne'!$G$148:$G$179</definedName>
    <definedName name="INDICATOR_8bcCHETS_EmissionsJetA_A1">'Dane emisyjne'!$E$148:$E$179</definedName>
    <definedName name="INDICATOR_8bcCHETS_EmissionsJetB">'Dane emisyjne'!$F$148:$F$179</definedName>
    <definedName name="INDICATOR_8bcCHETS_EmissionsTotalPerPair">'Dane emisyjne'!$J$148:$J$179</definedName>
    <definedName name="INDICATOR_8bcCHETS_MSFlightsTable">'Dane emisyjne'!$C$148:$K$179</definedName>
    <definedName name="INDICATOR_8bcCHETS_NumberFlights">'Dane emisyjne'!$K$148:$K$179</definedName>
    <definedName name="INDICATOR_8bcCHETS_StateArrival">'Dane emisyjne'!$D$148:$D$178</definedName>
    <definedName name="INDICATOR_8bETS_EmissionsAlternative1">'Dane emisyjne'!$H$25:$H$56</definedName>
    <definedName name="INDICATOR_8bETS_EmissionsAvGas">'Dane emisyjne'!$G$25:$G$56</definedName>
    <definedName name="INDICATOR_8bETS_EmissionsJetA_A1">'Dane emisyjne'!$E$25:$E$56</definedName>
    <definedName name="INDICATOR_8bETS_EmissionsJetB">'Dane emisyjne'!$F$25:$F$56</definedName>
    <definedName name="INDICATOR_8bETS_EmissionsTotalPerMS">'Dane emisyjne'!$J$25:$J$56</definedName>
    <definedName name="INDICATOR_8bETS_MS">'Dane emisyjne'!$C$25:$C$56</definedName>
    <definedName name="INDICATOR_8bETS_MSFlightsTable">'Dane emisyjne'!$C$25:$K$56</definedName>
    <definedName name="INDICATOR_8bETS_NumberFlights">'Dane emisyjne'!$K$25:$K$56</definedName>
    <definedName name="INDICATOR_8cETS_EEAFlightsTable">'Dane emisyjne'!$C$62:$K$88</definedName>
    <definedName name="INDICATOR_8cETS_EmissionsAlternative1">'Dane emisyjne'!$H$62:$H$88</definedName>
    <definedName name="INDICATOR_8cETS_EmissionsAvGas">'Dane emisyjne'!$G$62:$G$88</definedName>
    <definedName name="INDICATOR_8cETS_EmissionsJetA_A1">'Dane emisyjne'!$E$62:$E$88</definedName>
    <definedName name="INDICATOR_8cETS_EmissionsJetB">'Dane emisyjne'!$F$62:$F$88</definedName>
    <definedName name="INDICATOR_8cETS_EmissionsTotalPerPair">'Dane emisyjne'!$J$62:$J$88</definedName>
    <definedName name="INDICATOR_8cETS_NumberFlights">'Dane emisyjne'!$K$62:$K$88</definedName>
    <definedName name="INDICATOR_8cETS_StateArrival">'Dane emisyjne'!$D$62:$D$88</definedName>
    <definedName name="INDICATOR_8cETS_StateDeparture">'Dane emisyjne'!$C$62:$C$88</definedName>
    <definedName name="INDICATOR_AdminCA">'Identyfikacja operatora'!$I$61</definedName>
    <definedName name="INDICATOR_AdminMS">'Identyfikacja operatora'!$I$59</definedName>
    <definedName name="INDICATOR_AircraftData">'Dane statków powietrznych'!$C$9:$P$63</definedName>
    <definedName name="INDICATOR_AircraftData_CORSIAuse">'Dane statków powietrznych'!$P$9:$P$63</definedName>
    <definedName name="INDICATOR_AircraftData_EUETSuse">'Dane statków powietrznych'!$N$9:$N$63</definedName>
    <definedName name="INDICATOR_AircraftData_FleetEndDate">'Dane statków powietrznych'!$H$9:$H$63</definedName>
    <definedName name="INDICATOR_AircraftData_FleetStartingDate">'Dane statków powietrznych'!$G$9:$G$63</definedName>
    <definedName name="INDICATOR_AircraftData_Owner">'Dane statków powietrznych'!$F$9:$F$63</definedName>
    <definedName name="INDICATOR_AircraftData_RegistrationNumber">'Dane statków powietrznych'!$E$9:$E$63</definedName>
    <definedName name="INDICATOR_AircraftData_SubType">'Dane statków powietrznych'!$D$9:$D$63</definedName>
    <definedName name="INDICATOR_AircraftData_Type">'Dane statków powietrznych'!$C$9:$C$63</definedName>
    <definedName name="INDICATOR_AircraftData_UsedAvGas">'Dane statków powietrznych'!$L$9:$L$63</definedName>
    <definedName name="INDICATOR_AircraftData_UsedJetA">'Dane statków powietrznych'!$I$9:$I$63</definedName>
    <definedName name="INDICATOR_AircraftData_UsedJetA1">'Dane statków powietrznych'!$J$9:$J$63</definedName>
    <definedName name="INDICATOR_AircraftData_UsedJetB">'Dane statków powietrznych'!$K$9:$K$63</definedName>
    <definedName name="INDICATOR_AircraftData_UsedOtherFuel">'Dane statków powietrznych'!$M$9:$M$63</definedName>
    <definedName name="INDICATOR_AnnexEUETS_AerodromeArrival">Załącznik!$D$13:$D$93</definedName>
    <definedName name="INDICATOR_AnnexEUETS_AerodromeDeparture">Załącznik!$C$13:$C$93</definedName>
    <definedName name="INDICATOR_AnnexEUETS_EmissionsPerPair">Załącznik!$F$13:$F$93</definedName>
    <definedName name="INDICATOR_AnnexEUETS_FlightsPerPair">Załącznik!$E$13:$E$93</definedName>
    <definedName name="INDICATOR_AnnexEUETS_TotalEmissions">Załącznik!$F$97</definedName>
    <definedName name="INDICATOR_AnnexEUETS_TotalFlights">Załącznik!$E$97</definedName>
    <definedName name="INDICATOR_AnnexEUETStable">Załącznik!$C$13:$F$93</definedName>
    <definedName name="INDICATOR_AOAddressCity">'Identyfikacja operatora'!$I$73</definedName>
    <definedName name="INDICATOR_AOAddressCountry">'Identyfikacja operatora'!$I$76</definedName>
    <definedName name="INDICATOR_AOAddressEmail">'Identyfikacja operatora'!$I$78</definedName>
    <definedName name="INDICATOR_AOAddressLine1">'Identyfikacja operatora'!$I$71</definedName>
    <definedName name="INDICATOR_AOAddressLine2">'Identyfikacja operatora'!$I$72</definedName>
    <definedName name="INDICATOR_AOAddressStateProvince">'Identyfikacja operatora'!$I$74</definedName>
    <definedName name="INDICATOR_AOAddressTelephone">'Identyfikacja operatora'!$I$77</definedName>
    <definedName name="INDICATOR_AOAddressZIP">'Identyfikacja operatora'!$I$75</definedName>
    <definedName name="INDICATOR_AOC">'Identyfikacja operatora'!$I$65</definedName>
    <definedName name="INDICATOR_AOCissueingAuthority">'Identyfikacja operatora'!$I$66</definedName>
    <definedName name="INDICATOR_AOContactPersonEmail">'Identyfikacja operatora'!$I$89</definedName>
    <definedName name="INDICATOR_AOContactPersonFirstName">'Identyfikacja operatora'!$I$83</definedName>
    <definedName name="INDICATOR_AOContactPersonJobTitle">'Identyfikacja operatora'!$I$85</definedName>
    <definedName name="INDICATOR_AOContactPersonOrganisation">'Identyfikacja operatora'!$I$87</definedName>
    <definedName name="INDICATOR_AOContactPersonSurname">'Identyfikacja operatora'!$I$84</definedName>
    <definedName name="INDICATOR_AOContactPersonTelephone">'Identyfikacja operatora'!$I$88</definedName>
    <definedName name="INDICATOR_AOContactPersonTitle">'Identyfikacja operatora'!$I$82</definedName>
    <definedName name="INDICATOR_AOCorrespondenceAddressLine1">'Identyfikacja operatora'!$I$98</definedName>
    <definedName name="INDICATOR_AOCorrespondenceAddressLine2">'Identyfikacja operatora'!$I$99</definedName>
    <definedName name="INDICATOR_AOCorrespondenceCity">'Identyfikacja operatora'!$I$100</definedName>
    <definedName name="INDICATOR_AOCorrespondenceCountry">'Identyfikacja operatora'!$I$103</definedName>
    <definedName name="INDICATOR_AOCorrespondenceEmail">'Identyfikacja operatora'!$I$96</definedName>
    <definedName name="INDICATOR_AOCorrespondenceFirstName">'Identyfikacja operatora'!$I$94</definedName>
    <definedName name="INDICATOR_AOCorrespondenceStateProvince">'Identyfikacja operatora'!$I$101</definedName>
    <definedName name="INDICATOR_AOCorrespondenceSurname">'Identyfikacja operatora'!$I$95</definedName>
    <definedName name="INDICATOR_AOCorrespondenceTelephone">'Identyfikacja operatora'!$I$97</definedName>
    <definedName name="INDICATOR_AOCorrespondenceTitle">'Identyfikacja operatora'!$I$93</definedName>
    <definedName name="INDICATOR_AOCorrespondenceZIP">'Identyfikacja operatora'!$I$102</definedName>
    <definedName name="INDICATOR_AOLegalReprAddressLine1">'Identyfikacja operatora'!$I$113</definedName>
    <definedName name="INDICATOR_AOLegalReprAddressLine2">'Identyfikacja operatora'!$I$114</definedName>
    <definedName name="INDICATOR_AOLegalReprCity">'Identyfikacja operatora'!$I$115</definedName>
    <definedName name="INDICATOR_AOLegalReprCountry">'Identyfikacja operatora'!$I$118</definedName>
    <definedName name="INDICATOR_AOLegalReprEmail">'Identyfikacja operatora'!$I$111</definedName>
    <definedName name="INDICATOR_AOLegalReprFirstName">'Identyfikacja operatora'!$I$109</definedName>
    <definedName name="INDICATOR_AOLegalReprStateProvince">'Identyfikacja operatora'!$I$116</definedName>
    <definedName name="INDICATOR_AOLegalReprSurname">'Identyfikacja operatora'!$I$110</definedName>
    <definedName name="INDICATOR_AOLegalReprTelephone">'Identyfikacja operatora'!$I$112</definedName>
    <definedName name="INDICATOR_AOLegalReprTitle">'Identyfikacja operatora'!$I$108</definedName>
    <definedName name="INDICATOR_AOLegalReprZIP">'Identyfikacja operatora'!$I$117</definedName>
    <definedName name="INDICATOR_AOname">'Identyfikacja operatora'!$I$44</definedName>
    <definedName name="INDICATOR_AOnameEClist">'Identyfikacja operatora'!$I$50</definedName>
    <definedName name="INDICATOR_AOuniquID">'Identyfikacja operatora'!$I$47</definedName>
    <definedName name="INDICATOR_Art28a6Used">'Identyfikacja operatora'!$K$16</definedName>
    <definedName name="INDICATOR_CHETS_TotalEmissions">'Przegląd emisji'!$I$116</definedName>
    <definedName name="INDICATOR_CHETS_TotalFlights">'Przegląd emisji'!$K$23</definedName>
    <definedName name="INDICATOR_CHETS_TotalNonSustainableBiomassEmissions">'Przegląd emisji'!$K$120</definedName>
    <definedName name="INDICATOR_CHETS_TotalSustainableBiomassEmissions">'Przegląd emisji'!$J$119</definedName>
    <definedName name="INDICATOR_Comments">'Dalsze uwagi'!$B$7:$J$32</definedName>
    <definedName name="INDICATOR_CORSIA_EligibleFuels">'Emisje CORSIA'!$C$34:$M$39</definedName>
    <definedName name="INDICATOR_CORSIA_EligibleFuels_Feedstock">'Emisje CORSIA'!$D$34:$D$39</definedName>
    <definedName name="INDICATOR_CORSIA_EligibleFuels_LCEmissions">'Emisje CORSIA'!$J$34:$K$39</definedName>
    <definedName name="INDICATOR_CORSIA_EligibleFuels_MassNeat">'Emisje CORSIA'!$G$34:$I$39</definedName>
    <definedName name="INDICATOR_CORSIA_EligibleFuels_ReductionsClaimed">'Emisje CORSIA'!$L$34:$M$39</definedName>
    <definedName name="INDICATOR_CORSIA_EligibleFuels_Type">'Emisje CORSIA'!$C$34:A$39</definedName>
    <definedName name="INDICATOR_CORSIA_EligibleFuelsTable">'Emisje CORSIA'!$C$34:$N$38</definedName>
    <definedName name="INDICATOR_CORSIA_EmissionsTable">'Emisje CORSIA'!$C$50:$O$349</definedName>
    <definedName name="INDICATOR_CORSIA_totalCO2">'Emisje CORSIA'!$M$15</definedName>
    <definedName name="INDICATOR_CORSIA_totalCO2withOffsetting">'Emisje CORSIA'!$M$16</definedName>
    <definedName name="INDICATOR_CORSIA_totalFlights">'Emisje CORSIA'!$M$17</definedName>
    <definedName name="INDICATOR_CORSIA_totalFlightsWithOffsetting">'Emisje CORSIA'!$M$18</definedName>
    <definedName name="INDICATOR_CORSIA_totalTonnesAvGas">'Emisje CORSIA'!$H$27</definedName>
    <definedName name="INDICATOR_CORSIA_totalTonnesEligibleFuelsClaimed">'Emisje CORSIA'!$M$19</definedName>
    <definedName name="INDICATOR_CORSIA_totalTonnesJetA">'Emisje CORSIA'!$H$24</definedName>
    <definedName name="INDICATOR_CORSIA_totalTonnesJetA1">'Emisje CORSIA'!$H$25</definedName>
    <definedName name="INDICATOR_CORSIA_totalTonnesJetB">'Emisje CORSIA'!$H$26</definedName>
    <definedName name="INDICATOR_CORSIAapplied">'Identyfikacja operatora'!$K$30</definedName>
    <definedName name="INDICATOR_CORSIAotherState">'Identyfikacja operatora'!$K$32</definedName>
    <definedName name="INDICATOR_CORSIAReportToState">'Identyfikacja operatora'!$I$34</definedName>
    <definedName name="INDICATOR_DataGapsEmissions">'Przegląd emisji'!$K$173:$K$184</definedName>
    <definedName name="INDICATOR_DataGapsPercentCORSIA">'Przegląd emisji'!$K$190</definedName>
    <definedName name="INDICATOR_DataGapsPercentETS">'Przegląd emisji'!$K$187</definedName>
    <definedName name="INDICATOR_DataGapsReason">'Przegląd emisji'!$F$173:$F$184</definedName>
    <definedName name="INDICATOR_DataGapsReference">'Przegląd emisji'!$D$173:$E$184</definedName>
    <definedName name="INDICATOR_DataGapsReplacementMethod">'Przegląd emisji'!$I$173:$J$184</definedName>
    <definedName name="INDICATOR_DataGapsTable">'Przegląd emisji'!$D$173:$K$184</definedName>
    <definedName name="INDICATOR_DataGapsType">'Przegląd emisji'!$G$173:$H$184</definedName>
    <definedName name="INDICATOR_ETS_EmissionsFullScope">'Przegląd emisji'!$H$139</definedName>
    <definedName name="INDICATOR_ETS_FlightsPerPeriod">'Przegląd emisji'!$G$133:$G$135</definedName>
    <definedName name="INDICATOR_ETS_SETEligibility">'Przegląd emisji'!$J$141</definedName>
    <definedName name="INDICATOR_ETS_TotalEmissions">'Przegląd emisji'!$I$90</definedName>
    <definedName name="INDICATOR_ETS_TotalFlights">'Przegląd emisji'!$K$24</definedName>
    <definedName name="INDICATOR_ETS_TotalNonSustainableBiomassEmissions">'Przegląd emisji'!$K$94</definedName>
    <definedName name="INDICATOR_ETS_TotalSustainableBiomassEmissions">'Przegląd emisji'!$J$93</definedName>
    <definedName name="INDICATOR_EUETS_TotalFlights">'Przegląd emisji'!$K$22</definedName>
    <definedName name="INDICATOR_EUETSAnnexConfidential">Załącznik!$G$6</definedName>
    <definedName name="INDICATOR_ICAOcallSign">'Identyfikacja operatora'!$I$53</definedName>
    <definedName name="INDICATOR_LanguageFilling">'Identyfikacja operatora'!$J$13</definedName>
    <definedName name="INDICATOR_MPApprovalDate">'Przegląd emisji'!$I$9</definedName>
    <definedName name="INDICATOR_MPDeviations">'Przegląd emisji'!$I$12</definedName>
    <definedName name="INDICATOR_MPDeviationsDescription">'Przegląd emisji'!$D$15:$K$17</definedName>
    <definedName name="INDICATOR_MPVersion">'Przegląd emisji'!$I$7</definedName>
    <definedName name="INDICATOR_NoETSobligation">'Identyfikacja operatora'!$K$38</definedName>
    <definedName name="INDICATOR_OperatingLicense">'Identyfikacja operatora'!$I$67</definedName>
    <definedName name="INDICATOR_OperatingLicenseAuthority">'Identyfikacja operatora'!$I$68</definedName>
    <definedName name="INDICATOR_ReferenceFileName">'Spis treści'!$E$76</definedName>
    <definedName name="INDICATOR_RegistrationMarkings">'Identyfikacja operatora'!$I$56</definedName>
    <definedName name="INDICATOR_ReportingYear">'Identyfikacja operatora'!$I$7</definedName>
    <definedName name="INDICATOR_ReportVersion">'Identyfikacja operatora'!$K$10</definedName>
    <definedName name="INDICATOR_TemplateLanguage">'Spis treści'!$E$75</definedName>
    <definedName name="INDICATOR_TemplateProvidedBy">'Spis treści'!$E$73</definedName>
    <definedName name="INDICATOR_TemplatePublicationDate">'Spis treści'!$E$74</definedName>
    <definedName name="INDICATOR_ToolUsedForAllCORSIAemissions">'Przegląd emisji'!$K$153</definedName>
    <definedName name="INDICATOR_ToolUsedForEmissionsWithoutOffsetting">'Przegląd emisji'!$K$155</definedName>
    <definedName name="INDICATOR_UsedSimplifiedApproachETS">'Przegląd emisji'!$I$128</definedName>
    <definedName name="INDICATOR_VerifierAccredMS">'Identyfikacja operatora'!$I$145</definedName>
    <definedName name="INDICATOR_VerifierAccredNumber">'Identyfikacja operatora'!$I$146</definedName>
    <definedName name="INDICATOR_VerifierAdressLine1">'Identyfikacja operatora'!$I$127</definedName>
    <definedName name="INDICATOR_VerifierAdressLine2">'Identyfikacja operatora'!$I$128</definedName>
    <definedName name="INDICATOR_VerifierCity">'Identyfikacja operatora'!$I$129</definedName>
    <definedName name="INDICATOR_VerifierCompany">'Identyfikacja operatora'!$I$126</definedName>
    <definedName name="INDICATOR_VerifierContactEmail">'Identyfikacja operatora'!$I$139</definedName>
    <definedName name="INDICATOR_VerifierContactFirstName">'Identyfikacja operatora'!$I$137</definedName>
    <definedName name="INDICATOR_VerifierContactSurname">'Identyfikacja operatora'!$I$138</definedName>
    <definedName name="INDICATOR_VerifierContactTelephone">'Identyfikacja operatora'!$I$140</definedName>
    <definedName name="INDICATOR_VerifierContactTitle">'Identyfikacja operatora'!$I$136</definedName>
    <definedName name="INDICATOR_VerifierCountry">'Identyfikacja operatora'!$I$132</definedName>
    <definedName name="INDICATOR_VerifierStateProvince">'Identyfikacja operatora'!$I$130</definedName>
    <definedName name="INDICATOR_VerifierZIP">'Identyfikacja operatora'!$I$131</definedName>
    <definedName name="INDICATOR_WhichOtherTool">'Przegląd emisji'!$J$148</definedName>
    <definedName name="INDICATOR_WhichToolUsed">'Przegląd emisji'!$J$146</definedName>
    <definedName name="indRange">EUwideConstants!$A$365:$A$373</definedName>
    <definedName name="JUMP_2">'Identyfikacja operatora'!$C$42</definedName>
    <definedName name="JUMP_3">'Identyfikacja operatora'!$C$121</definedName>
    <definedName name="JUMP_5">'Przegląd emisji'!$C$19</definedName>
    <definedName name="JUMP_6">'Przegląd emisji'!$C$123</definedName>
    <definedName name="JUMP_7">'Przegląd emisji'!$C$159</definedName>
    <definedName name="Jump_8b">'Dane emisyjne'!$B$123</definedName>
    <definedName name="Legalstatus">EUwideConstants!$A$348:$A$352</definedName>
    <definedName name="ManSys">EUwideConstants!$A$376:$A$379</definedName>
    <definedName name="MeasMethod">EUwideConstants!$A$468:$A$470</definedName>
    <definedName name="memberstates">EUwideConstants!$A$28:$A$59</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_xlnm.Print_Area" localSheetId="6">'Dalsze uwagi'!$A$1:$J$33</definedName>
    <definedName name="_xlnm.Print_Area" localSheetId="4">'Dane emisyjne'!$A$1:$L$181</definedName>
    <definedName name="_xlnm.Print_Area" localSheetId="5">'Dane statków powietrznych'!$B$1:$P$65</definedName>
    <definedName name="_xlnm.Print_Area" localSheetId="8">'Emisje CORSIA'!$A$1:$Q$353</definedName>
    <definedName name="_xlnm.Print_Area" localSheetId="2">'Identyfikacja operatora'!$B$1:$L$147</definedName>
    <definedName name="_xlnm.Print_Area" localSheetId="3">'Przegląd emisji'!$B$2:$L$193</definedName>
    <definedName name="_xlnm.Print_Area" localSheetId="0">'Spis treści'!$A$1:$J$77</definedName>
    <definedName name="_xlnm.Print_Area" localSheetId="12">VersionDocumentation!$A$1:$E$98</definedName>
    <definedName name="_xlnm.Print_Area" localSheetId="1">'Wytyczne i warunki'!$A$1:$M$150</definedName>
    <definedName name="_xlnm.Print_Area" localSheetId="7">Załącznik!$A$1:$H$99</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62913"/>
</workbook>
</file>

<file path=xl/calcChain.xml><?xml version="1.0" encoding="utf-8"?>
<calcChain xmlns="http://schemas.openxmlformats.org/spreadsheetml/2006/main">
  <c r="C4" i="31" l="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123" i="31"/>
  <c r="C124" i="31"/>
  <c r="C125" i="31"/>
  <c r="C126" i="31"/>
  <c r="C127" i="31"/>
  <c r="C128" i="31"/>
  <c r="C129" i="31"/>
  <c r="C130" i="31"/>
  <c r="C131" i="31"/>
  <c r="C132" i="31"/>
  <c r="C133" i="31"/>
  <c r="C134" i="31"/>
  <c r="C135" i="31"/>
  <c r="C136" i="31"/>
  <c r="C137" i="31"/>
  <c r="C138" i="31"/>
  <c r="C139" i="31"/>
  <c r="C140" i="31"/>
  <c r="C141" i="31"/>
  <c r="C142" i="31"/>
  <c r="C143" i="31"/>
  <c r="C144" i="31"/>
  <c r="C145" i="31"/>
  <c r="C146" i="31"/>
  <c r="C147" i="31"/>
  <c r="C148" i="31"/>
  <c r="C149" i="31"/>
  <c r="C150" i="31"/>
  <c r="C151" i="31"/>
  <c r="C152" i="31"/>
  <c r="C153" i="31"/>
  <c r="C154" i="31"/>
  <c r="C155" i="31"/>
  <c r="C156" i="31"/>
  <c r="C157" i="31"/>
  <c r="C158" i="31"/>
  <c r="C159" i="31"/>
  <c r="C160" i="31"/>
  <c r="C161" i="31"/>
  <c r="C162" i="31"/>
  <c r="C163" i="31"/>
  <c r="C164" i="31"/>
  <c r="C165" i="31"/>
  <c r="C166" i="31"/>
  <c r="C167" i="31"/>
  <c r="C168" i="31"/>
  <c r="C169" i="31"/>
  <c r="C170" i="31"/>
  <c r="C171" i="31"/>
  <c r="C172" i="31"/>
  <c r="C173" i="31"/>
  <c r="C174" i="31"/>
  <c r="C175" i="31"/>
  <c r="C176" i="31"/>
  <c r="C177" i="31"/>
  <c r="C178" i="31"/>
  <c r="C179" i="31"/>
  <c r="C180" i="31"/>
  <c r="C181" i="31"/>
  <c r="C182" i="31"/>
  <c r="C183" i="31"/>
  <c r="C184" i="31"/>
  <c r="C185" i="31"/>
  <c r="C186" i="31"/>
  <c r="C187" i="31"/>
  <c r="C188" i="31"/>
  <c r="C189" i="31"/>
  <c r="C190" i="31"/>
  <c r="C191" i="31"/>
  <c r="C192" i="31"/>
  <c r="C193" i="31"/>
  <c r="C194" i="31"/>
  <c r="C195" i="31"/>
  <c r="C3" i="31"/>
  <c r="I116" i="34" l="1"/>
  <c r="I90" i="34"/>
  <c r="A869" i="17" l="1"/>
  <c r="A854" i="17"/>
  <c r="A853" i="17"/>
  <c r="A849" i="17"/>
  <c r="A844" i="17"/>
  <c r="A843" i="17"/>
  <c r="A828" i="17"/>
  <c r="A824" i="17"/>
  <c r="A823" i="17"/>
  <c r="A814" i="17"/>
  <c r="A808" i="17"/>
  <c r="A793" i="17"/>
  <c r="A787" i="17"/>
  <c r="A786" i="17"/>
  <c r="A781" i="17"/>
  <c r="A764" i="17"/>
  <c r="A771" i="17"/>
  <c r="A769" i="17"/>
  <c r="A763" i="17"/>
  <c r="A755" i="17"/>
  <c r="A753" i="17"/>
  <c r="A749" i="17"/>
  <c r="A748" i="17"/>
  <c r="A744" i="17"/>
  <c r="A735" i="17"/>
  <c r="A732" i="17"/>
  <c r="A731" i="17"/>
  <c r="A729" i="17"/>
  <c r="A712" i="17"/>
  <c r="A703" i="17"/>
  <c r="C148" i="35" l="1"/>
  <c r="A343" i="17" l="1"/>
  <c r="C44" i="39" l="1"/>
  <c r="D93" i="10"/>
  <c r="D92" i="10"/>
  <c r="D90" i="10"/>
  <c r="D89" i="10"/>
  <c r="D88" i="10"/>
  <c r="B58" i="10"/>
  <c r="B43" i="10"/>
  <c r="B32" i="10"/>
  <c r="B26" i="10"/>
  <c r="B20" i="10"/>
  <c r="B16" i="10"/>
  <c r="B13" i="10"/>
  <c r="B11" i="10"/>
  <c r="B7" i="10"/>
  <c r="A915" i="17"/>
  <c r="A506" i="17"/>
  <c r="C5" i="38"/>
  <c r="C4" i="38"/>
  <c r="B2" i="38"/>
  <c r="O7" i="36"/>
  <c r="C5" i="36"/>
  <c r="C179" i="35"/>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4" i="35"/>
  <c r="C142" i="35"/>
  <c r="C141" i="35"/>
  <c r="C138" i="35"/>
  <c r="C135" i="35"/>
  <c r="C133"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C58" i="35"/>
  <c r="M16" i="35"/>
  <c r="D191" i="34"/>
  <c r="D187" i="34"/>
  <c r="D160" i="34"/>
  <c r="D127" i="34"/>
  <c r="D124" i="34"/>
  <c r="D117" i="34"/>
  <c r="D116" i="34"/>
  <c r="D98" i="34"/>
  <c r="D97" i="34"/>
  <c r="D90" i="34"/>
  <c r="D66" i="34"/>
  <c r="D24" i="34"/>
  <c r="D23" i="34"/>
  <c r="D21" i="34"/>
  <c r="D20" i="34"/>
  <c r="D19" i="34"/>
  <c r="D6" i="34"/>
  <c r="D18" i="33"/>
  <c r="B123" i="10"/>
  <c r="B120" i="10"/>
  <c r="B55" i="10"/>
  <c r="B40" i="10"/>
  <c r="B25" i="10"/>
  <c r="B24" i="10"/>
  <c r="B23" i="10"/>
  <c r="B22" i="10"/>
  <c r="B21" i="10"/>
  <c r="B19" i="10"/>
  <c r="B18" i="10"/>
  <c r="B41" i="9"/>
  <c r="B40" i="9"/>
  <c r="B19" i="9"/>
  <c r="B16" i="9"/>
  <c r="B3" i="9"/>
  <c r="A652" i="17" l="1"/>
  <c r="C139" i="35" l="1"/>
  <c r="K132" i="35"/>
  <c r="I132" i="35"/>
  <c r="H132" i="35"/>
  <c r="G132" i="35"/>
  <c r="F132" i="35"/>
  <c r="E132" i="35"/>
  <c r="C136" i="35"/>
  <c r="C134"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6" i="17"/>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79" i="35"/>
  <c r="K133" i="35" s="1"/>
  <c r="I179" i="35"/>
  <c r="I133" i="35" s="1"/>
  <c r="I131" i="35" s="1"/>
  <c r="H179" i="35"/>
  <c r="H133" i="35" s="1"/>
  <c r="G179" i="35"/>
  <c r="G133" i="35" s="1"/>
  <c r="F179" i="35"/>
  <c r="F133" i="35" s="1"/>
  <c r="E179" i="35"/>
  <c r="E133" i="35" s="1"/>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E98" i="38" s="1"/>
  <c r="D22" i="34"/>
  <c r="D9" i="34"/>
  <c r="J119" i="34" l="1"/>
  <c r="G43" i="9" s="1"/>
  <c r="K120" i="34"/>
  <c r="G45" i="9" s="1"/>
  <c r="K131" i="35"/>
  <c r="F131" i="35"/>
  <c r="G131" i="35"/>
  <c r="H131" i="35"/>
  <c r="E131" i="35"/>
  <c r="J179" i="35"/>
  <c r="J133" i="35" s="1"/>
  <c r="B45" i="9"/>
  <c r="B43" i="9"/>
  <c r="J131" i="35" l="1"/>
  <c r="A879" i="17"/>
  <c r="A878" i="17"/>
  <c r="A877" i="17"/>
  <c r="A876" i="17"/>
  <c r="A875" i="17"/>
  <c r="A874" i="17"/>
  <c r="A873" i="17"/>
  <c r="A872" i="17"/>
  <c r="A871" i="17"/>
  <c r="A870" i="17"/>
  <c r="A868" i="17"/>
  <c r="A867" i="17"/>
  <c r="A866" i="17"/>
  <c r="A865" i="17"/>
  <c r="A864" i="17"/>
  <c r="A863" i="17"/>
  <c r="A862" i="17"/>
  <c r="A861" i="17"/>
  <c r="A860" i="17"/>
  <c r="A859" i="17"/>
  <c r="A858" i="17"/>
  <c r="A857" i="17"/>
  <c r="A856" i="17"/>
  <c r="A855" i="17"/>
  <c r="A852" i="17"/>
  <c r="A851" i="17"/>
  <c r="A850" i="17"/>
  <c r="A848" i="17"/>
  <c r="A847" i="17"/>
  <c r="A846" i="17"/>
  <c r="A845" i="17"/>
  <c r="A842" i="17"/>
  <c r="A841" i="17"/>
  <c r="A840" i="17"/>
  <c r="A839" i="17"/>
  <c r="A838" i="17"/>
  <c r="A837" i="17"/>
  <c r="A836" i="17"/>
  <c r="A835" i="17"/>
  <c r="A834" i="17"/>
  <c r="A833" i="17"/>
  <c r="A832" i="17"/>
  <c r="A831" i="17"/>
  <c r="A830" i="17"/>
  <c r="A829" i="17"/>
  <c r="A827" i="17"/>
  <c r="A826" i="17"/>
  <c r="A825" i="17"/>
  <c r="A822" i="17"/>
  <c r="A821" i="17"/>
  <c r="A820" i="17"/>
  <c r="A819" i="17"/>
  <c r="A818" i="17"/>
  <c r="A817" i="17"/>
  <c r="A816" i="17"/>
  <c r="A815" i="17"/>
  <c r="A813" i="17"/>
  <c r="A812" i="17"/>
  <c r="A811" i="17"/>
  <c r="A810" i="17"/>
  <c r="A809" i="17"/>
  <c r="A807" i="17"/>
  <c r="A806" i="17"/>
  <c r="A805" i="17"/>
  <c r="A804" i="17"/>
  <c r="A803" i="17"/>
  <c r="A802" i="17"/>
  <c r="A801" i="17"/>
  <c r="A800" i="17"/>
  <c r="A799" i="17"/>
  <c r="A798" i="17"/>
  <c r="A797" i="17"/>
  <c r="A796" i="17"/>
  <c r="A795" i="17"/>
  <c r="A794" i="17"/>
  <c r="A792" i="17"/>
  <c r="A791" i="17"/>
  <c r="A790" i="17"/>
  <c r="A789" i="17"/>
  <c r="A788" i="17"/>
  <c r="A785" i="17"/>
  <c r="A784" i="17"/>
  <c r="A783" i="17"/>
  <c r="A782" i="17"/>
  <c r="A780" i="17"/>
  <c r="A779" i="17"/>
  <c r="A778" i="17"/>
  <c r="A777" i="17"/>
  <c r="A776" i="17"/>
  <c r="A775" i="17"/>
  <c r="A774" i="17"/>
  <c r="A773" i="17"/>
  <c r="A772" i="17"/>
  <c r="A770" i="17"/>
  <c r="A768" i="17"/>
  <c r="A767" i="17"/>
  <c r="A766" i="17"/>
  <c r="A765" i="17"/>
  <c r="A762" i="17"/>
  <c r="A761" i="17"/>
  <c r="A760" i="17"/>
  <c r="A759" i="17"/>
  <c r="A758" i="17"/>
  <c r="A757" i="17"/>
  <c r="A756" i="17"/>
  <c r="A754" i="17"/>
  <c r="A752" i="17"/>
  <c r="A751" i="17"/>
  <c r="A750" i="17"/>
  <c r="A747" i="17"/>
  <c r="A746" i="17"/>
  <c r="A745" i="17"/>
  <c r="A743" i="17"/>
  <c r="A742" i="17"/>
  <c r="A741" i="17"/>
  <c r="A740" i="17"/>
  <c r="A739" i="17"/>
  <c r="A738" i="17"/>
  <c r="A737" i="17"/>
  <c r="A736" i="17"/>
  <c r="A734" i="17"/>
  <c r="A733" i="17"/>
  <c r="A730" i="17"/>
  <c r="A728" i="17"/>
  <c r="A727" i="17"/>
  <c r="A726" i="17"/>
  <c r="A725" i="17"/>
  <c r="A724" i="17"/>
  <c r="A723" i="17"/>
  <c r="A722" i="17"/>
  <c r="A721" i="17"/>
  <c r="A720" i="17"/>
  <c r="A719" i="17"/>
  <c r="A718" i="17"/>
  <c r="A717" i="17"/>
  <c r="A716" i="17"/>
  <c r="A715" i="17"/>
  <c r="A714" i="17"/>
  <c r="A713" i="17"/>
  <c r="A711" i="17"/>
  <c r="A710" i="17"/>
  <c r="A709" i="17"/>
  <c r="A708" i="17"/>
  <c r="A707" i="17"/>
  <c r="A706" i="17"/>
  <c r="A705" i="17"/>
  <c r="A704"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51" i="39"/>
  <c r="G47" i="39"/>
  <c r="F47" i="39"/>
  <c r="D47" i="39"/>
  <c r="C47" i="39"/>
  <c r="O45" i="39"/>
  <c r="N45" i="39"/>
  <c r="M45" i="39"/>
  <c r="L45" i="39"/>
  <c r="K45" i="39"/>
  <c r="J45" i="39"/>
  <c r="I45" i="39"/>
  <c r="F45" i="39"/>
  <c r="C45" i="39"/>
  <c r="C43"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10" i="39"/>
  <c r="C9" i="39"/>
  <c r="C8" i="39"/>
  <c r="C6" i="39"/>
  <c r="C5"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3" i="33"/>
  <c r="D142" i="33"/>
  <c r="D134" i="33"/>
  <c r="D125" i="33"/>
  <c r="C124" i="33"/>
  <c r="C123" i="33"/>
  <c r="C122" i="33"/>
  <c r="G118" i="33"/>
  <c r="G117" i="33"/>
  <c r="G116" i="33"/>
  <c r="G115" i="33"/>
  <c r="G114" i="33"/>
  <c r="G113" i="33"/>
  <c r="G112" i="33"/>
  <c r="G111" i="33"/>
  <c r="G110" i="33"/>
  <c r="G109" i="33"/>
  <c r="G108" i="33"/>
  <c r="D107" i="33"/>
  <c r="D106" i="33"/>
  <c r="D64" i="33"/>
  <c r="D50" i="33"/>
  <c r="D47" i="33"/>
  <c r="D38" i="33"/>
  <c r="D36" i="33"/>
  <c r="D34" i="33"/>
  <c r="D32" i="33"/>
  <c r="D30" i="33"/>
  <c r="D28" i="33"/>
  <c r="D27" i="33"/>
  <c r="D26" i="33"/>
  <c r="D25" i="33"/>
  <c r="D23" i="33"/>
  <c r="D22" i="33"/>
  <c r="D19" i="33"/>
  <c r="D17" i="33"/>
  <c r="D16" i="33"/>
  <c r="D14" i="33"/>
  <c r="D13" i="33"/>
  <c r="D11" i="33"/>
  <c r="D10" i="33"/>
  <c r="D5" i="33"/>
  <c r="B133" i="10"/>
  <c r="B116" i="10"/>
  <c r="B93" i="10"/>
  <c r="C66" i="10"/>
  <c r="C65" i="10"/>
  <c r="C64" i="10"/>
  <c r="B61" i="10"/>
  <c r="B60" i="10"/>
  <c r="B53" i="10"/>
  <c r="B46" i="10"/>
  <c r="B44" i="10"/>
  <c r="B42" i="10"/>
  <c r="B41" i="10"/>
  <c r="C39" i="10"/>
  <c r="C38" i="10"/>
  <c r="B37" i="10"/>
  <c r="B36" i="10"/>
  <c r="B35" i="10"/>
  <c r="B33" i="10"/>
  <c r="B31" i="10"/>
  <c r="B30" i="10"/>
  <c r="B29" i="10"/>
  <c r="B28" i="10"/>
  <c r="B15" i="10"/>
  <c r="B14" i="10"/>
  <c r="B12" i="10"/>
  <c r="B10" i="10"/>
  <c r="B9" i="10"/>
  <c r="B8" i="10"/>
  <c r="B6" i="10"/>
  <c r="B5" i="10"/>
  <c r="B4" i="10"/>
  <c r="B55" i="9"/>
  <c r="B53" i="9"/>
  <c r="B51" i="9"/>
  <c r="B49" i="9"/>
  <c r="B32" i="9"/>
  <c r="B30" i="9"/>
  <c r="B28" i="9"/>
  <c r="B20" i="9"/>
  <c r="B15" i="9"/>
  <c r="D63" i="34" l="1"/>
  <c r="D55" i="34" l="1"/>
  <c r="D56" i="34"/>
  <c r="D57" i="34"/>
  <c r="D58" i="34"/>
  <c r="D59" i="34"/>
  <c r="D60" i="34"/>
  <c r="D61" i="34"/>
  <c r="D62" i="34"/>
  <c r="D54" i="34"/>
  <c r="D64" i="34"/>
  <c r="D53" i="34"/>
  <c r="C53" i="34"/>
  <c r="C8" i="35"/>
  <c r="M7" i="33" l="1"/>
  <c r="K120" i="35"/>
  <c r="K16" i="35" s="1"/>
  <c r="J92" i="35"/>
  <c r="K88" i="35"/>
  <c r="K15" i="35" s="1"/>
  <c r="K56" i="35"/>
  <c r="K13" i="35" s="1"/>
  <c r="K78" i="34"/>
  <c r="J78" i="34"/>
  <c r="G78" i="34"/>
  <c r="E78" i="34"/>
  <c r="E104" i="34" s="1"/>
  <c r="E37" i="34"/>
  <c r="E36" i="34"/>
  <c r="E35" i="34"/>
  <c r="I78" i="34" l="1"/>
  <c r="G104" i="34"/>
  <c r="I104" i="34" s="1"/>
  <c r="K14" i="35"/>
  <c r="K12" i="35" s="1"/>
  <c r="M17" i="39" l="1"/>
  <c r="M18"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M70" i="39"/>
  <c r="N70" i="39" s="1"/>
  <c r="M69" i="39"/>
  <c r="N69" i="39" s="1"/>
  <c r="M68" i="39"/>
  <c r="N68" i="39" s="1"/>
  <c r="M67" i="39"/>
  <c r="N67" i="39" s="1"/>
  <c r="M66" i="39"/>
  <c r="N66" i="39" s="1"/>
  <c r="M65" i="39"/>
  <c r="N65" i="39" s="1"/>
  <c r="M64" i="39"/>
  <c r="N64" i="39" s="1"/>
  <c r="M63" i="39"/>
  <c r="N63" i="39" s="1"/>
  <c r="M62" i="39"/>
  <c r="N62" i="39" s="1"/>
  <c r="M61" i="39"/>
  <c r="N61" i="39" s="1"/>
  <c r="M60" i="39"/>
  <c r="N60" i="39" s="1"/>
  <c r="M59" i="39"/>
  <c r="N59" i="39" s="1"/>
  <c r="M58" i="39"/>
  <c r="N58" i="39" s="1"/>
  <c r="M57" i="39"/>
  <c r="N57" i="39" s="1"/>
  <c r="M56" i="39"/>
  <c r="N56" i="39" s="1"/>
  <c r="M55" i="39"/>
  <c r="N55" i="39" s="1"/>
  <c r="M54" i="39"/>
  <c r="N54" i="39" s="1"/>
  <c r="M53" i="39"/>
  <c r="N53" i="39" s="1"/>
  <c r="M52" i="39"/>
  <c r="N52" i="39" s="1"/>
  <c r="M51" i="39"/>
  <c r="N51" i="39" s="1"/>
  <c r="D649" i="17"/>
  <c r="D648" i="17"/>
  <c r="D647" i="17"/>
  <c r="D646" i="17"/>
  <c r="M50" i="39" s="1"/>
  <c r="N50" i="39" s="1"/>
  <c r="G76" i="34"/>
  <c r="G102" i="34" s="1"/>
  <c r="I102" i="34" s="1"/>
  <c r="G77" i="34"/>
  <c r="G103" i="34" s="1"/>
  <c r="I103" i="34" s="1"/>
  <c r="E76" i="34"/>
  <c r="E102" i="34" s="1"/>
  <c r="E75" i="34"/>
  <c r="E101" i="34" s="1"/>
  <c r="L39" i="39"/>
  <c r="M19" i="39" s="1"/>
  <c r="G55" i="9" s="1"/>
  <c r="E77" i="34" l="1"/>
  <c r="E103" i="34" s="1"/>
  <c r="M15" i="39"/>
  <c r="G51" i="9" s="1"/>
  <c r="M16" i="39" l="1"/>
  <c r="G53" i="9" s="1"/>
  <c r="H25" i="39"/>
  <c r="H26" i="39"/>
  <c r="H27" i="39"/>
  <c r="H24" i="39"/>
  <c r="F28" i="9" l="1"/>
  <c r="F30" i="9"/>
  <c r="M38" i="33"/>
  <c r="M34" i="33"/>
  <c r="M32" i="33"/>
  <c r="M30" i="33"/>
  <c r="C17" i="35" l="1"/>
  <c r="B29" i="9"/>
  <c r="B26" i="9"/>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98" i="38"/>
  <c r="C97" i="38"/>
  <c r="F96" i="38"/>
  <c r="E96" i="38"/>
  <c r="C95" i="38"/>
  <c r="F93" i="38"/>
  <c r="F97" i="38" s="1"/>
  <c r="E93" i="38"/>
  <c r="E97" i="38" s="1"/>
  <c r="D93" i="38"/>
  <c r="C93" i="38"/>
  <c r="D12" i="38"/>
  <c r="C12" i="38"/>
  <c r="F11" i="38"/>
  <c r="E11" i="38"/>
  <c r="C11" i="38"/>
  <c r="C10" i="38"/>
  <c r="C9" i="38"/>
  <c r="C8" i="38"/>
  <c r="C6" i="38"/>
  <c r="B35" i="37"/>
  <c r="B6" i="37"/>
  <c r="C4" i="37"/>
  <c r="B2" i="37"/>
  <c r="H8" i="36"/>
  <c r="G8" i="36"/>
  <c r="G7" i="36"/>
  <c r="F7" i="36"/>
  <c r="E7" i="36"/>
  <c r="D7" i="36"/>
  <c r="C7" i="36"/>
  <c r="C2" i="36"/>
  <c r="C120" i="35"/>
  <c r="C119" i="35"/>
  <c r="I93" i="35"/>
  <c r="H93" i="35"/>
  <c r="G93" i="35"/>
  <c r="F93" i="35"/>
  <c r="E93" i="35"/>
  <c r="D93" i="35"/>
  <c r="C93" i="35"/>
  <c r="E92" i="35"/>
  <c r="C90" i="35"/>
  <c r="C88"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5" i="35"/>
  <c r="C14"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2" i="34"/>
  <c r="D161" i="34"/>
  <c r="D159" i="34"/>
  <c r="D144" i="34"/>
  <c r="D143" i="34"/>
  <c r="D142" i="34"/>
  <c r="D141" i="34"/>
  <c r="D139" i="34"/>
  <c r="D138" i="34"/>
  <c r="D136" i="34"/>
  <c r="D135" i="34"/>
  <c r="D134" i="34"/>
  <c r="D133" i="34"/>
  <c r="G132" i="34"/>
  <c r="D132" i="34"/>
  <c r="D131" i="34"/>
  <c r="D130" i="34"/>
  <c r="D126" i="34"/>
  <c r="D125"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36" i="10"/>
  <c r="B131" i="10"/>
  <c r="B129" i="10"/>
  <c r="B127" i="10"/>
  <c r="B126" i="10"/>
  <c r="B125" i="10"/>
  <c r="E113" i="10"/>
  <c r="E112" i="10"/>
  <c r="E111" i="10"/>
  <c r="E110" i="10"/>
  <c r="E109" i="10"/>
  <c r="C109" i="10"/>
  <c r="E108" i="10"/>
  <c r="C108" i="10"/>
  <c r="B107" i="10"/>
  <c r="B106" i="10"/>
  <c r="B105" i="10"/>
  <c r="B104" i="10"/>
  <c r="B103" i="10"/>
  <c r="B99" i="10"/>
  <c r="B98" i="10"/>
  <c r="B96" i="10"/>
  <c r="B95" i="10"/>
  <c r="B91" i="10"/>
  <c r="B90" i="10"/>
  <c r="B89" i="10"/>
  <c r="B88" i="10"/>
  <c r="B87" i="10"/>
  <c r="B86" i="10"/>
  <c r="B84" i="10"/>
  <c r="B83" i="10"/>
  <c r="E74" i="10"/>
  <c r="B72" i="10"/>
  <c r="C70" i="10"/>
  <c r="C69" i="10"/>
  <c r="C68" i="10"/>
  <c r="C67" i="10"/>
  <c r="B63" i="10"/>
  <c r="B57" i="10"/>
  <c r="B54" i="10"/>
  <c r="B52" i="10"/>
  <c r="B51" i="10"/>
  <c r="B50" i="10"/>
  <c r="B49" i="10"/>
  <c r="B48" i="10"/>
  <c r="B47" i="10"/>
  <c r="B2" i="10"/>
  <c r="B75" i="9"/>
  <c r="B74" i="9"/>
  <c r="B73" i="9"/>
  <c r="B72" i="9"/>
  <c r="F67" i="9"/>
  <c r="B67" i="9"/>
  <c r="B59" i="9"/>
  <c r="B37" i="9"/>
  <c r="B35" i="9"/>
  <c r="B33" i="9"/>
  <c r="B27" i="9"/>
  <c r="B25" i="9"/>
  <c r="B23" i="9"/>
  <c r="B18" i="9"/>
  <c r="B17" i="9"/>
  <c r="B14" i="9"/>
  <c r="B13" i="9"/>
  <c r="B12" i="9"/>
  <c r="B11" i="9"/>
  <c r="B10" i="9"/>
  <c r="B9" i="9"/>
  <c r="B8" i="9"/>
  <c r="B7" i="9"/>
  <c r="B6" i="9"/>
  <c r="B2" i="9"/>
  <c r="M56" i="33"/>
  <c r="F23" i="9"/>
  <c r="J28" i="35"/>
  <c r="M139" i="34"/>
  <c r="M134" i="34"/>
  <c r="M135" i="34"/>
  <c r="M133" i="34"/>
  <c r="F29" i="9"/>
  <c r="F27" i="9"/>
  <c r="F26" i="9"/>
  <c r="M128" i="34"/>
  <c r="K76" i="34"/>
  <c r="K77" i="34"/>
  <c r="K79" i="34"/>
  <c r="K80" i="34"/>
  <c r="K81" i="34"/>
  <c r="K82" i="34"/>
  <c r="K83" i="34"/>
  <c r="K84" i="34"/>
  <c r="K85" i="34"/>
  <c r="K86" i="34"/>
  <c r="K75" i="34"/>
  <c r="J76" i="34"/>
  <c r="J77" i="34"/>
  <c r="J79" i="34"/>
  <c r="J80" i="34"/>
  <c r="J81" i="34"/>
  <c r="J82" i="34"/>
  <c r="J83" i="34"/>
  <c r="J84" i="34"/>
  <c r="J85" i="34"/>
  <c r="J86" i="34"/>
  <c r="J75" i="34"/>
  <c r="J93" i="34" s="1"/>
  <c r="G35" i="9" s="1"/>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56" i="35"/>
  <c r="E13" i="35" s="1"/>
  <c r="F56" i="35"/>
  <c r="F13" i="35" s="1"/>
  <c r="G56" i="35"/>
  <c r="G13" i="35" s="1"/>
  <c r="H56" i="35"/>
  <c r="H13" i="35" s="1"/>
  <c r="I56" i="35"/>
  <c r="I13" i="35" s="1"/>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72" i="10"/>
  <c r="A83" i="10" s="1"/>
  <c r="A84" i="10" s="1"/>
  <c r="A86" i="10" s="1"/>
  <c r="A103" i="10" s="1"/>
  <c r="A125" i="10" s="1"/>
  <c r="A126" i="10" s="1"/>
  <c r="A127" i="10" s="1"/>
  <c r="A129" i="10" s="1"/>
  <c r="A133" i="10" s="1"/>
  <c r="A136" i="10" s="1"/>
  <c r="B34" i="25"/>
  <c r="B33" i="25"/>
  <c r="B32" i="25"/>
  <c r="B31" i="25"/>
  <c r="B30" i="25"/>
  <c r="B29" i="25"/>
  <c r="B35" i="25"/>
  <c r="B76" i="9"/>
  <c r="E74" i="9"/>
  <c r="B36" i="25"/>
  <c r="A453" i="17"/>
  <c r="E75" i="9"/>
  <c r="E73" i="9"/>
  <c r="M136" i="34"/>
  <c r="J141" i="34"/>
  <c r="K94" i="34" l="1"/>
  <c r="G37"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6" i="9" s="1"/>
  <c r="H14" i="35"/>
  <c r="H12" i="35" s="1"/>
  <c r="J56" i="35"/>
  <c r="G14" i="35"/>
  <c r="G12" i="35" s="1"/>
  <c r="J88" i="35"/>
  <c r="J15" i="35"/>
  <c r="J16" i="35"/>
  <c r="I14" i="35"/>
  <c r="I12" i="35" s="1"/>
  <c r="J13" i="35"/>
  <c r="E14" i="35"/>
  <c r="G40" i="9" l="1"/>
  <c r="G32" i="9"/>
  <c r="J14" i="35"/>
  <c r="D38" i="34"/>
  <c r="C54" i="34" s="1"/>
  <c r="C55" i="34" s="1"/>
  <c r="C56" i="34" s="1"/>
  <c r="C57" i="34" s="1"/>
  <c r="C58" i="34" s="1"/>
  <c r="C59" i="34" s="1"/>
  <c r="C60" i="34" s="1"/>
  <c r="C61" i="34" s="1"/>
  <c r="C62" i="34" s="1"/>
  <c r="E12" i="35"/>
  <c r="J12" i="35" s="1"/>
  <c r="F18" i="35" l="1"/>
  <c r="F19" i="35" s="1"/>
  <c r="F98" i="38"/>
  <c r="F135" i="35"/>
  <c r="F136" i="35" s="1"/>
  <c r="D39" i="34"/>
  <c r="D40" i="34" s="1"/>
  <c r="D41" i="34" s="1"/>
  <c r="D42" i="34" s="1"/>
  <c r="D43" i="34" s="1"/>
  <c r="D44" i="34" s="1"/>
  <c r="D45" i="34" s="1"/>
  <c r="D46" i="34" s="1"/>
</calcChain>
</file>

<file path=xl/comments1.xml><?xml version="1.0" encoding="utf-8"?>
<comments xmlns="http://schemas.openxmlformats.org/spreadsheetml/2006/main">
  <authors>
    <author>Hubert Fallmann</author>
  </authors>
  <commentList>
    <comment ref="A187" authorId="0"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authors>
    <author>Fallmann Hubert</author>
    <author>Hubert Fallmann</author>
  </authors>
  <commentList>
    <comment ref="B45" authorId="0" shapeId="0">
      <text>
        <r>
          <rPr>
            <b/>
            <sz val="8"/>
            <color indexed="81"/>
            <rFont val="Tahoma"/>
            <family val="2"/>
          </rPr>
          <t>Final link to be added as soon as available.</t>
        </r>
      </text>
    </comment>
    <comment ref="C45" authorId="0" shapeId="0">
      <text>
        <r>
          <rPr>
            <b/>
            <sz val="8"/>
            <color indexed="81"/>
            <rFont val="Tahoma"/>
            <family val="2"/>
          </rPr>
          <t>Final link to be added as soon as available.</t>
        </r>
      </text>
    </comment>
    <comment ref="B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<sst xmlns="http://schemas.openxmlformats.org/spreadsheetml/2006/main" count="3419" uniqueCount="2126">
  <si>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</si>
  <si>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</si>
  <si>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</si>
  <si>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</si>
  <si>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</si>
  <si>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</si>
  <si>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</si>
  <si>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</si>
  <si>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</si>
  <si>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</si>
  <si>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</si>
  <si>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</si>
  <si>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</si>
  <si>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</si>
  <si>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</si>
  <si>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</si>
  <si>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</si>
  <si>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</si>
  <si>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</si>
  <si>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</si>
  <si>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</si>
  <si>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</si>
  <si>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</si>
  <si>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</si>
  <si>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</si>
  <si>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</si>
  <si>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</si>
  <si>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</si>
  <si>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</si>
  <si>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</si>
  <si>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</si>
  <si>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</si>
  <si>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</si>
  <si>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</si>
  <si>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</si>
  <si>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</si>
  <si>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</si>
  <si>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</si>
  <si>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</si>
  <si>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</si>
  <si>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</si>
  <si>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</si>
  <si>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</si>
  <si>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</si>
  <si>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</si>
  <si>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</si>
  <si>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</si>
  <si>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</si>
  <si>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</si>
  <si>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</si>
  <si>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</si>
  <si>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</si>
  <si>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</si>
  <si>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</si>
  <si>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</si>
  <si>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</si>
  <si>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</si>
  <si>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</si>
  <si>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</si>
  <si>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</si>
  <si>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</si>
  <si>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</si>
  <si>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</si>
  <si>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</si>
  <si>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</si>
  <si>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</si>
  <si>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</si>
  <si>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</si>
  <si>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</si>
  <si>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</si>
  <si>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</si>
  <si>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</si>
  <si>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</si>
  <si>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</si>
  <si>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</si>
  <si>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</si>
  <si>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</si>
  <si>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</si>
  <si>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</si>
  <si>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</si>
  <si>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</si>
  <si>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</si>
  <si>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</si>
  <si>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</si>
  <si>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</si>
  <si>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</si>
  <si>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</si>
  <si>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</si>
  <si>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</si>
  <si>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</si>
  <si>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</si>
  <si>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</si>
  <si>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</si>
  <si>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</si>
  <si>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</si>
  <si>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</si>
  <si>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</si>
  <si>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</si>
  <si>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</si>
  <si>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</si>
  <si>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</si>
  <si>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</si>
  <si>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</si>
  <si>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</si>
  <si>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</si>
  <si>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</si>
  <si>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</si>
  <si>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</si>
  <si>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</si>
  <si>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</si>
  <si>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</si>
  <si>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</si>
  <si>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</si>
  <si>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</si>
  <si>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</si>
  <si>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</si>
  <si>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</si>
  <si>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</si>
  <si>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</si>
  <si>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</si>
  <si>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</si>
  <si>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</si>
  <si>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</si>
  <si>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</si>
  <si>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</si>
  <si>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</si>
  <si>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</si>
  <si>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</si>
  <si>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</si>
  <si>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</si>
  <si>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</si>
  <si>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</si>
  <si>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</si>
  <si>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</si>
  <si>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</si>
  <si>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</si>
  <si>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</si>
  <si>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</si>
  <si>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</si>
  <si>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</si>
  <si>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</si>
  <si>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</si>
  <si>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</si>
  <si>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</si>
  <si>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</si>
  <si>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</si>
  <si>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</si>
  <si>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</si>
  <si>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</si>
  <si>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</si>
  <si>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</si>
  <si>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</si>
  <si>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</si>
  <si>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</si>
  <si>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</si>
  <si>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</si>
  <si>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</si>
  <si>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</si>
  <si>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</si>
  <si>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</si>
  <si>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</si>
  <si>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</si>
  <si>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</si>
  <si>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</si>
  <si>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</si>
  <si>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</si>
  <si>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</si>
  <si>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</si>
  <si>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</si>
  <si>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</si>
  <si>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</si>
  <si>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</si>
  <si>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</si>
  <si>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</si>
  <si>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</si>
  <si>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</si>
  <si>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</si>
  <si>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</si>
  <si>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</si>
  <si>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</si>
  <si>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</si>
  <si>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</si>
  <si>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</si>
  <si>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</si>
  <si>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</si>
  <si>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</si>
  <si>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</si>
  <si>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</si>
  <si>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</si>
  <si>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</si>
  <si>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</si>
  <si>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</si>
  <si>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</si>
  <si>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</si>
  <si>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</si>
  <si>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</si>
  <si>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</si>
  <si>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</si>
  <si>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</si>
  <si>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</si>
  <si>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</si>
  <si>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</si>
  <si>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</si>
  <si>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</si>
  <si>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</si>
  <si>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</si>
  <si>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</si>
  <si>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</si>
  <si>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</si>
  <si>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</si>
  <si>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</si>
  <si>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</si>
  <si>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</si>
  <si>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</si>
  <si>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</si>
  <si>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</si>
  <si>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</si>
  <si>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</si>
  <si>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</si>
  <si>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</si>
  <si>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</si>
  <si>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</si>
  <si>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</si>
  <si>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</si>
  <si>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</si>
  <si>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</si>
  <si>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</si>
  <si>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</si>
  <si>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</si>
  <si>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</si>
  <si>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</si>
  <si>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</si>
  <si>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</si>
  <si>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</si>
  <si>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</si>
  <si>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</si>
  <si>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</si>
  <si>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</si>
  <si>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</si>
  <si>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</si>
  <si>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</si>
  <si>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</si>
  <si>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</si>
  <si>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</si>
  <si>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</si>
  <si>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</si>
  <si>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</si>
  <si>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</si>
  <si>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</si>
  <si>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</si>
  <si>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</si>
  <si>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</si>
  <si>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</si>
  <si>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</si>
  <si>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</si>
  <si>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</si>
  <si>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</si>
  <si>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</si>
  <si>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</si>
  <si>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</si>
  <si>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</si>
  <si>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</si>
  <si>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</si>
  <si>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</si>
  <si>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</si>
  <si>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</si>
  <si>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</si>
  <si>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</si>
  <si>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</si>
  <si>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</si>
  <si>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</si>
  <si>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</si>
  <si>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</si>
  <si>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</si>
  <si>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</si>
  <si>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</si>
  <si>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</si>
  <si>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</si>
  <si>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</si>
  <si>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</si>
  <si>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</si>
  <si>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</si>
  <si>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</si>
  <si>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</si>
  <si>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</si>
  <si>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</si>
  <si>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</si>
  <si>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</si>
  <si>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</si>
  <si>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</si>
  <si>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</si>
  <si>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</si>
  <si>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</si>
  <si>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</si>
  <si>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</si>
  <si>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</si>
  <si>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</si>
  <si>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</si>
  <si>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</si>
  <si>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</si>
  <si>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</si>
  <si>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</si>
  <si>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</si>
  <si>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</si>
  <si>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</si>
  <si>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</si>
  <si>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</si>
  <si>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</si>
  <si>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</si>
  <si>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</si>
  <si>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</si>
  <si>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</si>
  <si>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</si>
  <si>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</si>
  <si>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</si>
  <si>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</si>
  <si>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</si>
  <si>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</si>
  <si>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</si>
  <si>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</si>
  <si>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</si>
  <si>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</si>
  <si>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</si>
  <si>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</si>
  <si>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</si>
  <si>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</si>
  <si>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</si>
  <si>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</si>
  <si>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</si>
  <si>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</si>
  <si>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</si>
  <si>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</si>
  <si>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</si>
  <si>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</si>
  <si>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</si>
  <si>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</si>
  <si>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</si>
  <si>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</si>
  <si>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</si>
  <si>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</si>
  <si>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</si>
  <si>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</si>
  <si>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</si>
  <si>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</si>
  <si>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</si>
  <si>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</si>
  <si>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</si>
  <si>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</si>
  <si>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</si>
  <si>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</si>
  <si>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</si>
  <si>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</si>
  <si>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</si>
  <si>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</si>
  <si>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</si>
  <si>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</si>
  <si>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</si>
  <si>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</si>
  <si>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</si>
  <si>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</si>
  <si>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</si>
  <si>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</si>
  <si>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</si>
  <si>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</si>
  <si>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</si>
  <si>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</si>
  <si>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</si>
  <si>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</si>
  <si>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</si>
  <si>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</si>
  <si>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</si>
  <si>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</si>
  <si>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</si>
  <si>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</si>
  <si>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</si>
  <si>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</si>
  <si>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</si>
  <si>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</si>
  <si>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</si>
  <si>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</si>
  <si>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</si>
  <si>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</si>
  <si>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</si>
  <si>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</si>
  <si>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</si>
  <si>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</si>
  <si>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</si>
  <si>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</si>
  <si>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</si>
  <si>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</si>
  <si>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</si>
  <si>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</si>
  <si>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</si>
  <si>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</si>
  <si>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</si>
  <si>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</si>
  <si>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</si>
  <si>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</si>
  <si>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</si>
  <si>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</si>
  <si>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</si>
  <si>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</si>
  <si>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</si>
  <si>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</si>
  <si>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</si>
  <si>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</si>
  <si>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</si>
  <si>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</si>
  <si>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</si>
  <si>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</si>
  <si>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</si>
  <si>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</si>
  <si>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</si>
  <si>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</si>
  <si>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</si>
  <si>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</si>
  <si>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</si>
  <si>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</si>
  <si>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</si>
  <si>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</si>
  <si>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</si>
  <si>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</si>
  <si>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</si>
  <si>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</si>
  <si>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</si>
  <si>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</si>
  <si>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</si>
  <si>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</si>
  <si>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</si>
  <si>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</si>
  <si>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</si>
  <si>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</si>
  <si>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</si>
  <si>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</si>
  <si>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</si>
  <si>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</si>
  <si>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</si>
  <si>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</si>
  <si>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</si>
  <si>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</si>
  <si>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</si>
  <si>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</si>
  <si>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</si>
  <si>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</si>
  <si>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</si>
  <si>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</si>
  <si>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</si>
  <si>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</si>
  <si>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</si>
  <si>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</si>
  <si>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</si>
  <si>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</si>
  <si>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</si>
  <si>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</si>
  <si>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</si>
  <si>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</si>
  <si>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</si>
  <si>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</si>
  <si>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</si>
  <si>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</si>
  <si>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</si>
  <si>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</si>
  <si>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</si>
  <si>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</si>
  <si>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</si>
  <si>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</si>
  <si>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</si>
  <si>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</si>
  <si>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</si>
  <si>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</si>
  <si>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</si>
  <si>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</si>
  <si>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</si>
  <si>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</si>
  <si>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</si>
  <si>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</si>
  <si>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</si>
  <si>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</si>
  <si>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</si>
  <si>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</si>
  <si>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</si>
  <si>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</si>
  <si>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</si>
  <si>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</si>
  <si>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</si>
  <si>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</si>
  <si>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</si>
  <si>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</si>
  <si>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</si>
  <si>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</si>
  <si>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</si>
  <si>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</si>
  <si>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</si>
  <si>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</si>
  <si>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</si>
  <si>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</si>
  <si>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</si>
  <si>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</si>
  <si>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</si>
  <si>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</si>
  <si>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</si>
  <si>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</si>
  <si>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</si>
  <si>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</si>
  <si>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</si>
  <si>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</si>
  <si>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</si>
  <si>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</si>
  <si>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</si>
  <si>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</si>
  <si>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</si>
  <si>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</si>
  <si>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</si>
  <si>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</si>
  <si>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</si>
  <si>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</si>
  <si>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</si>
  <si>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</si>
  <si>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</si>
  <si>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</si>
  <si>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</si>
  <si>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</si>
  <si>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</si>
  <si>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</si>
  <si>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</si>
  <si>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</si>
  <si>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</si>
  <si>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</si>
  <si>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</si>
  <si>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</si>
  <si>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</si>
  <si>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</si>
  <si>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</si>
  <si>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</si>
  <si>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</si>
  <si>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</si>
  <si>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</si>
  <si>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</si>
  <si>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</si>
  <si>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</si>
  <si>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</si>
  <si>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</si>
  <si>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</si>
  <si>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</si>
  <si>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</si>
  <si>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</si>
  <si>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</si>
  <si>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</si>
  <si>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</si>
  <si>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</si>
  <si>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</si>
  <si>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</si>
  <si>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</si>
  <si>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</si>
  <si>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</si>
  <si>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</si>
  <si>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</si>
  <si>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</si>
  <si>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</si>
  <si>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</si>
  <si>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</si>
  <si>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</si>
  <si>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</si>
  <si>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</si>
  <si>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</si>
  <si>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</si>
  <si>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</si>
  <si>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</si>
  <si>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</si>
  <si>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</si>
  <si>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</si>
  <si>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</si>
  <si>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</si>
  <si>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</si>
  <si>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</si>
  <si>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</si>
  <si>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</si>
  <si>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</si>
  <si>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</si>
  <si>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</si>
  <si>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</si>
  <si>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</si>
  <si>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</si>
  <si>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</si>
  <si>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</si>
  <si>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</si>
  <si>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</si>
  <si>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</si>
  <si>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</si>
  <si>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</si>
  <si>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</si>
  <si>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</si>
  <si>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</si>
  <si>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</si>
  <si>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</si>
  <si>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</si>
  <si>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</si>
  <si>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</si>
  <si>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</si>
  <si>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</si>
  <si>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</si>
  <si>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</si>
  <si>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</si>
  <si>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</si>
  <si>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</si>
  <si>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</si>
  <si>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</si>
  <si>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</si>
  <si>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</si>
  <si>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</si>
  <si>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</si>
  <si>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</si>
  <si>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</si>
  <si>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</si>
  <si>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</si>
  <si>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</si>
  <si>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</si>
  <si>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</si>
  <si>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</si>
  <si>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</si>
  <si>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</si>
  <si>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</si>
  <si>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</si>
  <si>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</si>
  <si>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</si>
  <si>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</si>
  <si>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</si>
  <si>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</si>
  <si>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</si>
  <si>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</si>
  <si>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</si>
  <si>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</si>
  <si>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</si>
  <si>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</si>
  <si>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</si>
  <si>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</si>
  <si>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</si>
  <si>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</si>
  <si>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</si>
  <si>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</si>
  <si>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</si>
  <si>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</si>
  <si>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</si>
  <si>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</si>
  <si>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</si>
  <si>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</si>
  <si>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</si>
  <si>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</si>
  <si>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</si>
  <si>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</si>
  <si>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</si>
  <si>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</si>
  <si>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</si>
  <si>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</si>
  <si>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</si>
  <si>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</si>
  <si>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</si>
  <si>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</si>
  <si>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</si>
  <si>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</si>
  <si>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</si>
  <si>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</si>
  <si>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</si>
  <si>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</si>
  <si>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</si>
  <si>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</si>
  <si>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</si>
  <si>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</si>
  <si>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</si>
  <si>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</si>
  <si>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</si>
  <si>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</si>
  <si>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</si>
  <si>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</si>
  <si>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</si>
  <si>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</si>
  <si>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</si>
  <si>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</si>
  <si>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</si>
  <si>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</si>
  <si>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</si>
  <si>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</si>
  <si>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</si>
  <si>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</si>
  <si>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</si>
  <si>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</si>
  <si>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</si>
  <si>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</si>
  <si>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</si>
  <si>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</si>
  <si>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</si>
  <si>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</si>
  <si>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</si>
  <si>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</si>
  <si>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</si>
  <si>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</si>
  <si>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</si>
  <si>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</si>
  <si>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</si>
  <si>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</si>
  <si>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</si>
  <si>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</si>
  <si>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</si>
  <si>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</si>
  <si>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</si>
  <si>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</si>
  <si>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</si>
  <si>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</si>
  <si>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</si>
  <si>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</si>
  <si>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</si>
  <si>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</si>
  <si>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</si>
  <si>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</si>
  <si>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</si>
  <si>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</si>
  <si>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</si>
  <si>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</si>
  <si>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</si>
  <si>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</si>
  <si>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</si>
  <si>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</si>
  <si>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</si>
  <si>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</si>
  <si>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</si>
  <si>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</si>
  <si>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</si>
  <si>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</si>
  <si>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</si>
  <si>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</si>
  <si>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</si>
  <si>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</si>
  <si>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</si>
  <si>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</si>
  <si>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</si>
  <si>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</si>
  <si>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</si>
  <si>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</si>
  <si>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</si>
  <si>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</si>
  <si>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</si>
  <si>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</si>
  <si>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</si>
  <si>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</si>
  <si>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</si>
  <si>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</si>
  <si>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</si>
  <si>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</si>
  <si>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</si>
  <si>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</si>
  <si>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</si>
  <si>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</si>
  <si>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</si>
  <si>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</si>
  <si>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</si>
  <si>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</si>
  <si>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</si>
  <si>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</si>
  <si>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</si>
  <si>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</si>
  <si>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</si>
  <si>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</si>
  <si>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</si>
  <si>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</si>
  <si>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</si>
  <si>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</si>
  <si>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</si>
  <si>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</si>
  <si>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</si>
  <si>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</si>
  <si>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</si>
  <si>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</si>
  <si>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</si>
  <si>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</si>
  <si>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</si>
  <si>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</si>
  <si>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</si>
  <si>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</si>
  <si>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</si>
  <si>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</si>
  <si>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</si>
  <si>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</si>
  <si>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</si>
  <si>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</si>
  <si>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</si>
  <si>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</si>
  <si>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</si>
  <si>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</si>
  <si>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</si>
  <si>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</si>
  <si>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</si>
  <si>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</si>
  <si>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</si>
  <si>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</si>
  <si>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</si>
  <si>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</si>
  <si>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</si>
  <si>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</si>
  <si>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</si>
  <si>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</si>
  <si>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</si>
  <si>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</si>
  <si>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</si>
  <si>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</si>
  <si>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</si>
  <si>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</si>
  <si>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</si>
  <si>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</si>
  <si>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</si>
  <si>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</si>
  <si>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</si>
  <si>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</si>
  <si>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</si>
  <si>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</si>
  <si>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</si>
  <si>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</si>
  <si>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</si>
  <si>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</si>
  <si>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</si>
  <si>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</si>
  <si>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</si>
  <si>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</si>
  <si>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</si>
  <si>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</si>
  <si>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</si>
  <si>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</si>
  <si>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</si>
  <si>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</si>
  <si>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</si>
  <si>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</si>
  <si>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</si>
  <si>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</si>
  <si>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</si>
  <si>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</si>
  <si>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</si>
  <si>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</si>
  <si>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</si>
  <si>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</si>
  <si>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</si>
  <si>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</si>
  <si>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</si>
  <si>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</si>
  <si>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</si>
  <si>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</si>
  <si>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</si>
  <si>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</si>
  <si>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</si>
  <si>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</si>
  <si>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</si>
  <si>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</si>
  <si>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</si>
  <si>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</si>
  <si>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</si>
  <si>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</si>
  <si>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</si>
  <si>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</si>
  <si>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</si>
  <si>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</si>
  <si>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</si>
  <si>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</si>
  <si>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</si>
  <si>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</si>
  <si>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</si>
  <si>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</si>
  <si>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</si>
  <si>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</si>
  <si>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</si>
  <si>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</si>
  <si>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</si>
  <si>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</si>
  <si>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</si>
  <si>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</si>
  <si>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</si>
  <si>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</si>
  <si>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</si>
  <si>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</si>
  <si>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</si>
  <si>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</si>
  <si>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</si>
  <si>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</si>
  <si>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</si>
  <si>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</si>
  <si>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</si>
  <si>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</si>
  <si>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</si>
  <si>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</si>
  <si>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</si>
  <si>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</si>
  <si>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</si>
  <si>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</si>
  <si>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</si>
  <si>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</si>
  <si>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</si>
  <si>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</si>
  <si>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</si>
  <si>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</si>
  <si>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</si>
  <si>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</si>
  <si>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</si>
  <si>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</si>
  <si>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</si>
  <si>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</si>
  <si>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</si>
  <si>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</si>
  <si>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</si>
  <si>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</si>
  <si>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</si>
  <si>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</si>
  <si>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</si>
  <si>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</si>
  <si>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</si>
  <si>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</si>
  <si>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</si>
  <si>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</si>
  <si>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</si>
  <si>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</si>
  <si>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</si>
  <si>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</si>
  <si>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</si>
  <si>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</si>
  <si>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</si>
  <si>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</si>
  <si>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</si>
  <si>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</si>
  <si>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</si>
  <si>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</si>
  <si>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</si>
  <si>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</si>
  <si>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</si>
  <si>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</si>
  <si>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</si>
  <si>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</si>
  <si>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</si>
  <si>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</si>
  <si>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</si>
  <si>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</si>
  <si>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</si>
  <si>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</si>
  <si>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</si>
  <si>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</si>
  <si>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</si>
  <si>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</si>
  <si>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</si>
  <si>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</si>
  <si>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</si>
  <si>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</si>
  <si>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</si>
  <si>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</si>
  <si>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</si>
  <si>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</si>
  <si>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</si>
  <si>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</si>
  <si>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</si>
  <si>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</si>
  <si>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</si>
  <si>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</si>
  <si>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</si>
  <si>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</si>
  <si>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</si>
  <si>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</si>
  <si>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</si>
  <si>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</si>
  <si>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</si>
  <si>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</si>
  <si>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</si>
  <si>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</si>
  <si>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</si>
  <si>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</si>
  <si>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</si>
  <si>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</si>
  <si>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</si>
  <si>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</si>
  <si>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</si>
  <si>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</si>
  <si>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</si>
  <si>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</si>
  <si>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</si>
  <si>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</si>
  <si>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</si>
  <si>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</si>
  <si>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</si>
  <si>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</si>
  <si>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</si>
  <si>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</si>
  <si>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</si>
  <si>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</si>
  <si>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</si>
  <si>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</si>
  <si>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</si>
  <si>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</si>
  <si>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</si>
  <si>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</si>
  <si>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</si>
  <si>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</si>
  <si>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</si>
  <si>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</si>
  <si>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</si>
  <si>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</si>
  <si>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</si>
  <si>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</si>
  <si>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</si>
  <si>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</si>
  <si>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</si>
  <si>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</si>
  <si>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</si>
  <si>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</si>
  <si>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</si>
  <si>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</si>
  <si>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</si>
  <si>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</si>
  <si>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</si>
  <si>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</si>
  <si>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</si>
  <si>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</si>
  <si>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</si>
  <si>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</si>
  <si>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</si>
  <si>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</si>
  <si>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</si>
  <si>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</si>
  <si>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</si>
  <si>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</si>
  <si>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</si>
  <si>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</si>
  <si>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</si>
  <si>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</si>
  <si>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</si>
  <si>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</si>
  <si>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</si>
  <si>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</si>
  <si>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</si>
  <si>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</si>
  <si>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</si>
  <si>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</si>
  <si>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</si>
  <si>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</si>
  <si>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</si>
  <si>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</si>
  <si>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</si>
  <si>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</si>
  <si>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</si>
  <si>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</si>
  <si>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</si>
  <si>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</si>
  <si>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</si>
  <si>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</si>
  <si>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</si>
  <si>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</si>
  <si>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</si>
  <si>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</si>
  <si>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</si>
  <si>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</si>
  <si>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</si>
  <si>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</si>
  <si>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</si>
  <si>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</si>
  <si>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</si>
  <si>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</si>
  <si>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</si>
  <si>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</si>
  <si>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</si>
  <si>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</si>
  <si>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</si>
  <si>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</si>
  <si>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</si>
  <si>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</si>
  <si>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</si>
  <si>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</si>
  <si>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</si>
  <si>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</si>
  <si>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</si>
  <si>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</si>
  <si>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</si>
  <si>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</si>
  <si>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</si>
  <si>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</si>
  <si>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</si>
  <si>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</si>
  <si>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</si>
  <si>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</si>
  <si>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</si>
  <si>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</si>
  <si>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</si>
  <si>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</si>
  <si>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</si>
  <si>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</si>
  <si>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</si>
  <si>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</si>
  <si>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</si>
  <si>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</si>
  <si>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</si>
  <si>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</si>
  <si>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</si>
  <si>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</si>
  <si>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</si>
  <si>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</si>
  <si>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</si>
  <si>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</si>
  <si>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</si>
  <si>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</si>
  <si>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</si>
  <si>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</si>
  <si>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</si>
  <si>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</si>
  <si>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</si>
  <si>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</si>
  <si>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</si>
  <si>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</si>
  <si>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</si>
  <si>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</si>
  <si>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</si>
  <si>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</si>
  <si>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</si>
  <si>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</si>
  <si>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</si>
  <si>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</si>
  <si>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</si>
  <si>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</si>
  <si>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</si>
  <si>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</si>
  <si>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</si>
  <si>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</si>
  <si>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</si>
  <si>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</si>
  <si>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</si>
  <si>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</si>
  <si>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</si>
  <si>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</si>
  <si>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</si>
  <si>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</si>
  <si>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</si>
  <si>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</si>
  <si>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</si>
  <si>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</si>
  <si>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</si>
  <si>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</si>
  <si>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</si>
  <si>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</si>
  <si>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</si>
  <si>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</si>
  <si>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</si>
  <si>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</si>
  <si>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</si>
  <si>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</si>
  <si>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</si>
  <si>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</si>
  <si>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</si>
  <si>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</si>
  <si>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</si>
  <si>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</si>
  <si>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</si>
  <si>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</si>
  <si>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</si>
  <si>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</si>
  <si>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</si>
  <si>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</si>
  <si>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</si>
  <si>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</si>
  <si>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</si>
  <si>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</si>
  <si>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</si>
  <si>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</si>
  <si>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</si>
  <si>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</si>
  <si>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</si>
  <si>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</si>
  <si>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</si>
  <si>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</si>
  <si>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</si>
  <si>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</si>
  <si>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</si>
  <si>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</si>
  <si>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</si>
  <si>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</si>
  <si>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</si>
  <si>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</si>
  <si>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</si>
  <si>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</si>
  <si>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</si>
  <si>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</si>
  <si>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</si>
  <si>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</si>
  <si>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</si>
  <si>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</si>
  <si>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</si>
  <si>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</si>
  <si>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</si>
  <si>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</si>
  <si>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</si>
  <si>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</si>
  <si>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</si>
  <si>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</si>
  <si>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</si>
  <si>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</si>
  <si>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</si>
  <si>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</si>
  <si>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</si>
  <si>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</si>
  <si>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</si>
  <si>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</si>
  <si>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</si>
  <si>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</si>
  <si>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</si>
  <si>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t>Please enter here the total emissions related to the full scope.</t>
  </si>
  <si>
    <t xml:space="preserve">Please note that all figures should only include emissions to be reported under the EU ETS, i.e. relate to the reduced scope. </t>
  </si>
  <si>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</si>
  <si>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</si>
  <si>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</si>
  <si>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</si>
  <si>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</si>
  <si>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</si>
  <si>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</si>
  <si>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</si>
  <si>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t>Total emissions entered in section 5(c):</t>
  </si>
  <si>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</si>
  <si>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</si>
  <si>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</si>
  <si>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</si>
  <si>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</si>
  <si>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</si>
  <si>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</si>
  <si>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</si>
  <si>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</si>
  <si>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</si>
  <si>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</si>
  <si>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</si>
  <si>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</si>
  <si>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</si>
  <si>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</si>
  <si>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</si>
  <si>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</si>
  <si>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</si>
  <si>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</si>
  <si>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</si>
  <si>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</si>
  <si>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</si>
  <si>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</si>
  <si>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</si>
  <si>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</si>
  <si>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</si>
  <si>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</si>
  <si>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</si>
  <si>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</si>
  <si>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</si>
  <si>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</si>
  <si>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</si>
  <si>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</si>
  <si>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</si>
  <si>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</si>
  <si>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</si>
  <si>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</si>
  <si>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</si>
  <si>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</si>
  <si>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</si>
  <si>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</si>
  <si>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</si>
  <si>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</si>
  <si>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</si>
  <si>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</si>
  <si>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</si>
  <si>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</si>
  <si>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</si>
  <si>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</si>
  <si>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</si>
  <si>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</si>
  <si>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</si>
  <si>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</si>
  <si>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</si>
  <si>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</si>
  <si>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</si>
  <si>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</si>
  <si>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</si>
  <si>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</si>
  <si>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</si>
  <si>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</si>
  <si>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</si>
  <si>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</si>
  <si>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</si>
  <si>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</si>
  <si>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</si>
  <si>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</si>
  <si>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</si>
  <si>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</si>
  <si>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</si>
  <si>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</si>
  <si>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</si>
  <si>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</si>
  <si>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</si>
  <si>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</si>
  <si>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</si>
  <si>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</si>
  <si>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</si>
  <si>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</si>
  <si>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</si>
  <si>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</si>
  <si>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</si>
  <si>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</si>
  <si>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</si>
  <si>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</si>
  <si>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</si>
  <si>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</si>
  <si>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</si>
  <si>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</si>
  <si>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</si>
  <si>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</si>
  <si>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</si>
  <si>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</si>
  <si>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</si>
  <si>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</si>
  <si>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</si>
  <si>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</si>
  <si>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</si>
  <si>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</si>
  <si>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</si>
  <si>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</si>
  <si>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</si>
  <si>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</si>
  <si>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</si>
  <si>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</si>
  <si>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</si>
  <si>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</si>
  <si>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</si>
  <si>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</si>
  <si>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</si>
  <si>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</si>
  <si>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</si>
  <si>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</si>
  <si>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</si>
  <si>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</si>
  <si>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</si>
  <si>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</si>
  <si>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</si>
  <si>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</si>
  <si>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</si>
  <si>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</si>
  <si>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</si>
  <si>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</si>
  <si>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</si>
  <si>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</si>
  <si>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</si>
  <si>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</si>
  <si>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</si>
  <si>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</si>
  <si>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</si>
  <si>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</si>
  <si>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</si>
  <si>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</si>
  <si>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</si>
  <si>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</si>
  <si>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</si>
  <si>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</si>
  <si>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</si>
  <si>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</si>
  <si>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</si>
  <si>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</si>
  <si>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</si>
  <si>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</si>
  <si>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</si>
  <si>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</si>
  <si>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</si>
  <si>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</si>
  <si>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</si>
  <si>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</si>
  <si>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</si>
  <si>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</si>
  <si>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</si>
  <si>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</si>
  <si>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</si>
  <si>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</si>
  <si>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</si>
  <si>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</si>
  <si>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</si>
  <si>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</si>
  <si>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</si>
  <si>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</si>
  <si>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</si>
  <si>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</si>
  <si>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</si>
  <si>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</si>
  <si>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</si>
  <si>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</si>
  <si>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</si>
  <si>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can be deleted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</si>
  <si>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</si>
  <si>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</si>
  <si>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</si>
  <si>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</si>
  <si>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</si>
  <si>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</si>
  <si>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</si>
  <si>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</si>
  <si>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</si>
  <si>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</si>
  <si>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</si>
  <si>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</si>
  <si>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</si>
  <si>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</si>
  <si>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</si>
  <si>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Small emitters are aircraft operators which operate fewer than 243 flights per period for three consecutive four-month periods and aircraft operators with total annual emissions lower than 25,000 t/ CO2 per year, related to the EU ETS full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</si>
  <si>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</si>
  <si>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</si>
  <si>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</si>
  <si>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</si>
  <si>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</si>
  <si>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</si>
  <si>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</si>
  <si>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</si>
  <si>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</si>
  <si>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</si>
  <si>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</si>
  <si>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</si>
  <si>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</si>
  <si>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</si>
  <si>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</si>
  <si>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</si>
  <si>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</si>
  <si>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</si>
  <si>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</si>
  <si>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</si>
  <si>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</si>
  <si>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</si>
  <si>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</si>
  <si>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</si>
  <si>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</si>
  <si>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</si>
  <si>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</si>
  <si>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</si>
  <si>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</si>
  <si>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</si>
  <si>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</si>
  <si>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</si>
  <si>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</si>
  <si>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</si>
  <si>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</si>
  <si>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</si>
  <si>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</si>
  <si>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</si>
  <si>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</si>
  <si>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</si>
  <si>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</si>
  <si>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</si>
  <si>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</si>
  <si>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</si>
  <si>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</si>
  <si>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</si>
  <si>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</si>
  <si>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</si>
  <si>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</si>
  <si>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</si>
  <si>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</si>
  <si>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</si>
  <si>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</si>
  <si>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</si>
  <si>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</si>
  <si>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</si>
  <si>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</si>
  <si>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</si>
  <si>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</si>
  <si>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</si>
  <si>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</si>
  <si>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</si>
  <si>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</si>
  <si>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</si>
  <si>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</si>
  <si>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</si>
  <si>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</si>
  <si>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</si>
  <si>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</si>
  <si>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</si>
  <si>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</si>
  <si>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</si>
  <si>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</si>
  <si>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</si>
  <si>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</si>
  <si>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</si>
  <si>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</si>
  <si>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</si>
  <si>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</si>
  <si>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</si>
  <si>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</si>
  <si>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</si>
  <si>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</si>
  <si>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</si>
  <si>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</si>
  <si>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</si>
  <si>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</si>
  <si>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</si>
  <si>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</si>
  <si>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</si>
  <si>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</si>
  <si>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</si>
  <si>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</si>
  <si>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</si>
  <si>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</si>
  <si>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</si>
  <si>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</si>
  <si>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</si>
  <si>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</si>
  <si>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</si>
  <si>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</si>
  <si>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</si>
  <si>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</si>
  <si>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</si>
  <si>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</si>
  <si>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</si>
  <si>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</si>
  <si>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</si>
  <si>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</si>
  <si>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</si>
  <si>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RAPORT ROCZNY NA TEMAT WIELKOŚCI EMISJI</t>
  </si>
  <si>
    <t>Spis treści</t>
  </si>
  <si>
    <t>Belgia</t>
  </si>
  <si>
    <t>Bułgaria</t>
  </si>
  <si>
    <t>Chorwacja</t>
  </si>
  <si>
    <t>Cypr</t>
  </si>
  <si>
    <t>Czechy</t>
  </si>
  <si>
    <t>Dania</t>
  </si>
  <si>
    <t>Finlandia</t>
  </si>
  <si>
    <t>Francja</t>
  </si>
  <si>
    <t>Niemcy</t>
  </si>
  <si>
    <t>Grecja</t>
  </si>
  <si>
    <t>Węgry</t>
  </si>
  <si>
    <t>Islandia</t>
  </si>
  <si>
    <t>Irlandia</t>
  </si>
  <si>
    <t>Włochy</t>
  </si>
  <si>
    <t>Łotwa</t>
  </si>
  <si>
    <t>Litwa</t>
  </si>
  <si>
    <t>Luksemburg</t>
  </si>
  <si>
    <t>Holandia</t>
  </si>
  <si>
    <t>Norwegia</t>
  </si>
  <si>
    <t>Polska</t>
  </si>
  <si>
    <t>Portugalia</t>
  </si>
  <si>
    <t>Rumunia</t>
  </si>
  <si>
    <t>Słowacja</t>
  </si>
  <si>
    <t>Słowenia</t>
  </si>
  <si>
    <t>Hiszpania</t>
  </si>
  <si>
    <t>Szwecja</t>
  </si>
  <si>
    <t>Zjednoczone Królestwo</t>
  </si>
  <si>
    <t>Szwajcaria</t>
  </si>
  <si>
    <t>Wytyczne i warunki</t>
  </si>
  <si>
    <t>Rok sprawozdawczy</t>
  </si>
  <si>
    <t>Identyfikacja operatora statków powietrznych</t>
  </si>
  <si>
    <t>Identyfikacja weryfikatora</t>
  </si>
  <si>
    <t>Informacje o planie monitorowania</t>
  </si>
  <si>
    <t>Emisje całkowite</t>
  </si>
  <si>
    <t>Wykorzystanie procedur uproszczonych</t>
  </si>
  <si>
    <t>Podejście do luk w danych</t>
  </si>
  <si>
    <t>Szczegółowe dane dotyczące emisji</t>
  </si>
  <si>
    <t>Załącznik: Emisje dla par lotnisk</t>
  </si>
  <si>
    <t>Szczegółowe dane dotyczące emisji - system EU ETS</t>
  </si>
  <si>
    <t>Szczegółowe dane dotyczące emisji - system CH ETS</t>
  </si>
  <si>
    <t>Dalsze informacje poszczególnych państw członkowskich</t>
  </si>
  <si>
    <t>Załącznik: Emisje dla par lotnisk - EU ETS i CH ETS</t>
  </si>
  <si>
    <t>Dane dotyczące emisji - CORSIA</t>
  </si>
  <si>
    <t>Informacje o raporcie</t>
  </si>
  <si>
    <t>Niniejsze sprawozdanie zostało złożone przez:</t>
  </si>
  <si>
    <t>Niepowtarzalny identyfikator operatora statków powietrznych (Nr CRCO):</t>
  </si>
  <si>
    <t>Numer wersji niniejszego sprawozdania:</t>
  </si>
  <si>
    <t>Numer ostatniej wersji zatwierdzonego planu monitorowania:</t>
  </si>
  <si>
    <t>Niniejsze sprawozdanie dotyczy mechanizmu CORSIA:</t>
  </si>
  <si>
    <t>Całkowite emisje operatora statków powietrznych raportowane na potrzeby systemu EU ETS</t>
  </si>
  <si>
    <t>Wielkość emisji, która powinna zostać rozliczona przez operatora statków powietrznych, obliczona zgodnie z sekcją 5(c). Wartość ta powinna uwzględniać wyłącznie emisje podlegające raportowaniu w ramach systemu EU ETS, np.: odnoszące się do zredukowanego zakresu operacji lotniczych objętych systemem.</t>
  </si>
  <si>
    <t>Nota uzupełniająca: Łączne emisje z biomasy spełniającej kryteria zrównoważonego rozwoju</t>
  </si>
  <si>
    <t>Nota uzupełniająca: Łączne emisje z biomasy niespełniającej kryteriów zrównoważonego rozwoju</t>
  </si>
  <si>
    <t>Całkowite emisje operatora statków powietrznych raportowane na potrzeby systemu CH ETS (ETS Szwajcarii):</t>
  </si>
  <si>
    <t>Wielkość emisji, która powinna zostać rozliczona przez operatora statków powietrznych z tytułu realizacji zobowiązań w ramach systemu CH ETS, obliczona zgodnie z sekcją 5(d).</t>
  </si>
  <si>
    <t>Emisje operatora statków powietrznych z lotów międzynarodowych objętych mechanizmem CORSIA:</t>
  </si>
  <si>
    <t>Emisje całkowite z lotów międzynarodowych:</t>
  </si>
  <si>
    <t>W przypadku, gdy właściwy organ wymaga złożenia podpisanego raportu w wersji papierowej, proszę użyć poniższego pola na podpis:</t>
  </si>
  <si>
    <t>Data</t>
  </si>
  <si>
    <t>Imię, nazwisko i podpis
osoby odpowiedzialnej prawnie</t>
  </si>
  <si>
    <t>Informacje o wersji formularza:</t>
  </si>
  <si>
    <t>Formularz sporządzony przez:</t>
  </si>
  <si>
    <t>Data publikacji:</t>
  </si>
  <si>
    <t>Wersja językowa:</t>
  </si>
  <si>
    <t>Nazwa dokumentu referencyjnego:</t>
  </si>
  <si>
    <t>Język polski</t>
  </si>
  <si>
    <t>Tłumaczenie na PL</t>
  </si>
  <si>
    <t>WYTYCZNE I WARUNKI</t>
  </si>
  <si>
    <t>Podstawy prawne</t>
  </si>
  <si>
    <t>Dyrektywę EU ETS można pobrać z:</t>
  </si>
  <si>
    <t>Artykuł 28c tej dyrektywy upoważnia Komisję do przyjmowania aktów delegowanych w celu uzupełnienia dyrektywy dotyczącej odpowiedniego monitorowania, raportowania i weryfikacji emisji w celu wdrożenia CORSIA („Mechanizm kompensacji i redukcji emisji CO2 dla lotnictwa międzynarodowego”).</t>
  </si>
  <si>
    <t>Ten akt delegowany można pobrać z:</t>
  </si>
  <si>
    <t>Rozporządzenie w sprawie monitorowania i raportowania (rozporządzenie Komisji (UE) nr 601/2012, zwane dalej rozporządzeniem „MRR”) określa dalsze wymogi dotyczące monitorowania i raportowania. Rozporządzenie MRR jest dostępne pod adresem:</t>
  </si>
  <si>
    <t>Należy zauważyć, że Rozporządzenie MRR zostało poddane przeglądowi w grudniu 2018 r. Niektóre zmiany - włączając w to właściwe dla niniejszego formularza - mają zastosowanie od 1 stycznia 2019 r. Numery artykułów wymienione w tym formularzu odnoszą się do wersji Rozporządzenia MRR zmienionego Rozporządzeniem (UE) 2066/2018. Od 1 stycznia 2021 roku Rozporządzenie (UE) 601/2012 będzie wycofane i zastąpione w całości przez Rozporządzenie 2066/2018.</t>
  </si>
  <si>
    <t>Niektóre numery artykułów zmieniają się w wyniku ich przeniesienia do nowego Rozporządzenia MRR. W związku z tym, od 2021 roku numery artykułów muszą być identyfikowane przy wykorzystaniu tabeli przejścia zaprezentowanej w Załączniku XI do Rozporządzenia (UE) 2066/2018. Najnowsze Rozporządzenie (tzn. "nowe Rozporządzenie MRR") dostępne jest pod adresem:</t>
  </si>
  <si>
    <t>W związku z tym zmieniono dyrektywę EU ETS, aby wyłączyć loty przybywające do krajów EOG z lotnisk zlokalizowanych w Szwajcarii. Zmiana ta została już uwzględniona w skonsolidowanej wersji dyrektywy EU ETS, o której mowa w punkcie 1 powyżej.</t>
  </si>
  <si>
    <t>Loty wyłączone objęte są szwajcarskim systemem handlu CH ETS.</t>
  </si>
  <si>
    <t>Zasada "Punktu kompleksowej obsługI" ("One-stop-shop"):</t>
  </si>
  <si>
    <t>Informacje o szwajcarskim systemie handlu CH ETS można pobrać z następującego adresu:</t>
  </si>
  <si>
    <t>Informacja na temat mechanizmu CORSIA</t>
  </si>
  <si>
    <t>W przypadku gdy w tym formularzu występuje odniesienie do „zasad CORSIA” lub „SARPs”, oznacza to „Międzynarodowe Standardy i Zalecane Praktyki, Ochrona Środowiska - Mechanizm Kompensacji i Redukcji Emisji dla Międzynarodowego Lotnictwa (CORSIA) (Załącznik 16,Tom IV do Konwencji o Międzynarodowym Lotnictwie Cywilnym).</t>
  </si>
  <si>
    <t>SARPs są uzupełnione „Środowiskowym Podręcznikiem Technicznym, Tom IV - Mechanizm Kompensacji i Redukcji Emisji dla Międzynarodowego Lotnictwa (CORSIA)” (Doc 9501, zwany „ETM”) i dalsze „Elementy wdrażania ICAO CORSIA”.</t>
  </si>
  <si>
    <t>SARPs,  ETM i wszystkie Elementy Implementacyjne dostępne są pod następujący adresem:</t>
  </si>
  <si>
    <t>Zakres i znaczenie</t>
  </si>
  <si>
    <t>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(1) od (c) do (f) tego formularza.</t>
  </si>
  <si>
    <t>Zgodnie z aktem delegowanym i zgodnie z przepisami MRR oraz rozporządzenia w sprawie akredytacji i weryfikacji (rozporządzenie wykonawcze Komisji (UE) 2018/2067, zwane dalej „AVR”) raportując emisje należy stosować szablony właściwe dla UE, a nie szablony znajdujące się w ICAO CORSIA ETM lub inne wytyczne dla mechanizmu CORSIA.</t>
  </si>
  <si>
    <t>Komercyjni przewoźnicy lotniczy, obsługujący mniej niż 243 loty przez trzy kolejne czteromiesięczne okresy, lub obsługujący loty o całkowitej rocznej emisji poniżej 10 000 ton CO2 rocznie.</t>
  </si>
  <si>
    <t>Niekomercyjni przewoźnicy lotniczy, którzy emitują mniej niż 1 000 ton CO2 rocznie w ramach „pełnego zakresu” EU ETS.</t>
  </si>
  <si>
    <t>Należy zauważyć, że w ramach systemu EU ETS obowiązują uproszczone wymogi w zakresie monitorowania, raportowania i weryfikacji w przypadku podmiotów będących małymi emitentami. Formularz ten wskazuje, czy można korzystać z uproszczonych procedur (patrz rozdział 6 tego szablonu).</t>
  </si>
  <si>
    <t>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t>
  </si>
  <si>
    <t>Więcej informacji, w szczególności dotyczących „pełnego” i „ograniczonego” zakresu oraz uproszczonych procedur, można znaleźć w Dokumencie nr 2 z wytycznymi do rozporządzenia MMR „Ogólne wytyczne dla operatorów statków powietrznych”, który można pobrać pod adresem:</t>
  </si>
  <si>
    <t>Proszę zauważyć, że na potrzeby systemu EU ETS, progi objęcia systemem mają zastosowanie do sumy wszystkich lotów wewnątrz EOG, rozpoczynajacych się w EOG i kończących sie w EOG, włączając w to loty rozpoczynające się w Szwajcarii.</t>
  </si>
  <si>
    <t>Operatorzy statków powietrznych podlegają pod mechanizm CORSIA i raportują danemu państwu członkowskiemu, jeżeli wchodzą w zakres aktu delegowanego zgodnie z art. 28c dyrektywy EU ETS, tj.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t>
  </si>
  <si>
    <t>Wytycznego do niniejszego formularza</t>
  </si>
  <si>
    <t>Art. 67 ust. 3 MRR stanowi:</t>
  </si>
  <si>
    <t>Załącznik X określa minimalną zawartość rocznych raportów na temat wielkości emisji.</t>
  </si>
  <si>
    <t xml:space="preserve">Niniejszy formularz przedstawia poglądy służb Komisji w chwili jego publikacji. </t>
  </si>
  <si>
    <t>Roczne raporty na temat wielkości emisji oraz raporty dotyczące tonokilometrów zawierają co najmniej informacje wyszczególnione w załączniku X.</t>
  </si>
  <si>
    <t>Ponadto art. 74 ust. 1 stanowi, że:</t>
  </si>
  <si>
    <t>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</si>
  <si>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 xml:space="preserve">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t>
  </si>
  <si>
    <t>Zgodnie z aktem delegowanym wydawanym na podstawie art. 28c dyrektywy 2003/87/WE wzór ten ma być również wykorzystywany do sprawozdawczości w ramach mechanizmu CORSIA.</t>
  </si>
  <si>
    <t>Wszystkie wytyczne Komisji dotyczące rozporządzenia w sprawie monitorowania i raportowania dostępne są pod adresem:</t>
  </si>
  <si>
    <t xml:space="preserve">System EU ETS dotyczący lotnictwa został rozszerzony o trzy państwa EFTA EOG – Islandię, Liechtenstein i Norwegię.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(w przypadku objęcia pełnym zakresem).
</t>
  </si>
  <si>
    <t>W związku z tym wszystkie odniesienia do państw członkowskich w niniejszym formularzu należy interpretować jako obejmujące wszystkie 31 państw EOG. Do EOG należy 28 państw członkowskich UE, Islandia, Liechtenstein i Norwegia.</t>
  </si>
  <si>
    <t>Przed wypełnieniem niniejszego dokumentu należy wykonać następujące czynności:</t>
  </si>
  <si>
    <t>Jeżeli operator statków powietrznych nie figuruje na tej liście, nadal może podlegać raportowaniu w ramach mechanizmu CORSIA lub EU ETS do państwa członkowskiego na podstawie kryteriów, o których mowa w pkt III (4) powyżej.</t>
  </si>
  <si>
    <t>Jeżeli wymagane jest zgłoszenie emisji w ramach EU ETS do państwa członkowskiego, a w ramach CORSIA do kraju trzeciego, należy wypełnić tylko te części tego formularza, które dotyczą EU ETS. Analogicznie należy wypełnić formularz, jeżeli istnieje konieczność  zgłoszenia tylko danych związanych z mechanizmem CORSIA. Nalezy się upewnić, że poprawnie wypełniono sekcję (1) tego szablonu, ponieważ nieistotne sekcje raportu zostaną automatycznie wyszarzone, gdy tylko ta sekcja zostanie wypełniona.</t>
  </si>
  <si>
    <t xml:space="preserve">Należy zidentyfikować właściwy organ odpowiedzialny za dany przypadek w tym administrującym państwie członkowskim (w państwie członkowskim może być więcej niż jeden właściwy organ). </t>
  </si>
  <si>
    <t>Należy sprawdzić na stronie internetowej właściwego organu lub skontaktować się z nim bezpośrednio w celu ustalenia, czy posiadana wersja formularza jest prawidłowa . Wersja formularza jest wyraźnie wskazana na stronie tytułowej niniejszego dokumentu.</t>
  </si>
  <si>
    <t>Niektóre państwa członkowskie mogą wymagać korzystania z innego systemu, np. formularza internetowego zamiast arkusza kalkulacyjnego. Proszę sprawdzić wymagania administrującego państwa członkowskiego. W takim przypadku właściwy organ udzieli dalszych informacji.</t>
  </si>
  <si>
    <t>Przed wypełnieniem formularza proszę uważnie przeczytać poniższe instrukcje.</t>
  </si>
  <si>
    <t>Niniejszy plan monitorowania należy przedłożyć właściwemu organowi pod adresem:</t>
  </si>
  <si>
    <t>Niniejszy raport na temat wielkości emisji należy przedłożyć właściwemu organowi pod adresem:</t>
  </si>
  <si>
    <t>Krajowy Ośrodek Bilansowania i Zarządzania Emisjami
ul. Chmielna 132/134
00-805 Warszawa</t>
  </si>
  <si>
    <t>Jeśli potrzebna jest pomoc przy wypełnianiu rocznego raportu, należy skontaktować się z właściwym organem. Oprócz wytycznych Komisji, o których mowa powyżej, niektóre państwa członkowskie opracowały wytyczne, które mogą okazać się przydatne.</t>
  </si>
  <si>
    <t>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</si>
  <si>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</si>
  <si>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Strony internetowe UE:</t>
  </si>
  <si>
    <t>EU ETS ogólnie:</t>
  </si>
  <si>
    <t xml:space="preserve">EU ETS w odniesieniu do lotnictwa: </t>
  </si>
  <si>
    <t xml:space="preserve">Monitorowanie i raportowanie w EU ETS: </t>
  </si>
  <si>
    <t>Inne strony internetowe:</t>
  </si>
  <si>
    <t>Strony internetowe mechanizmu CORSIA:</t>
  </si>
  <si>
    <t>https://www.gov.pl/web/klimat; www.kobize.pl</t>
  </si>
  <si>
    <t>Dział pomocy technicznej:</t>
  </si>
  <si>
    <t>www.kobize.pl
(48) 22 569 65 66</t>
  </si>
  <si>
    <t>Sposób korzystania z formularza:</t>
  </si>
  <si>
    <t>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t>
  </si>
  <si>
    <t>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t>
  </si>
  <si>
    <t>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t>
  </si>
  <si>
    <r>
      <t>Make sure you know which Member State is responsible for administering you</t>
    </r>
    <r>
      <rPr>
        <sz val="10"/>
        <color theme="4"/>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</si>
  <si>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4"/>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</si>
  <si>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4"/>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</si>
  <si>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4"/>
        <rFont val="Arial"/>
        <family val="2"/>
      </rPr>
      <t>time of submission of this monitoring plan</t>
    </r>
    <r>
      <rPr>
        <b/>
        <sz val="10"/>
        <color theme="4"/>
        <rFont val="Arial"/>
        <family val="2"/>
      </rPr>
      <t>.</t>
    </r>
  </si>
  <si>
    <r>
      <t xml:space="preserve">Please provide details about the systems, procedures and responsibilities used to track the completeness of the list of </t>
    </r>
    <r>
      <rPr>
        <b/>
        <u/>
        <sz val="10"/>
        <color theme="4"/>
        <rFont val="Arial"/>
        <family val="2"/>
      </rPr>
      <t>emission sources</t>
    </r>
    <r>
      <rPr>
        <b/>
        <sz val="10"/>
        <color theme="4"/>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</si>
  <si>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4"/>
        <rFont val="Arial"/>
        <family val="2"/>
      </rPr>
      <t>owned</t>
    </r>
    <r>
      <rPr>
        <i/>
        <sz val="8"/>
        <color theme="4"/>
        <rFont val="Arial"/>
        <family val="2"/>
      </rPr>
      <t xml:space="preserve"> aircraft, as well as </t>
    </r>
    <r>
      <rPr>
        <i/>
        <u/>
        <sz val="8"/>
        <color theme="4"/>
        <rFont val="Arial"/>
        <family val="2"/>
      </rPr>
      <t>leased-in</t>
    </r>
    <r>
      <rPr>
        <i/>
        <sz val="8"/>
        <color theme="4"/>
        <rFont val="Arial"/>
        <family val="2"/>
      </rPr>
      <t xml:space="preserve"> aircraft.</t>
    </r>
  </si>
  <si>
    <r>
      <t xml:space="preserve">Please provide details about the procedures to monitor the completeness of the </t>
    </r>
    <r>
      <rPr>
        <b/>
        <u/>
        <sz val="10"/>
        <color theme="4"/>
        <rFont val="Arial"/>
        <family val="2"/>
      </rPr>
      <t>list of flights</t>
    </r>
    <r>
      <rPr>
        <b/>
        <sz val="10"/>
        <color theme="4"/>
        <rFont val="Arial"/>
        <family val="2"/>
      </rPr>
      <t xml:space="preserve"> operated under the unique designator by aerodrome pair.</t>
    </r>
  </si>
  <si>
    <r>
      <t xml:space="preserve">Please detail the procedures and systems in place to keep an updated detailed </t>
    </r>
    <r>
      <rPr>
        <i/>
        <u/>
        <sz val="8"/>
        <color theme="4"/>
        <rFont val="Arial"/>
        <family val="2"/>
      </rPr>
      <t>list of aerodrome pairs</t>
    </r>
    <r>
      <rPr>
        <i/>
        <sz val="8"/>
        <color theme="4"/>
        <rFont val="Arial"/>
        <family val="2"/>
      </rPr>
      <t xml:space="preserve"> </t>
    </r>
    <r>
      <rPr>
        <i/>
        <u/>
        <sz val="8"/>
        <color theme="4"/>
        <rFont val="Arial"/>
        <family val="2"/>
      </rPr>
      <t>and flights operated</t>
    </r>
    <r>
      <rPr>
        <i/>
        <sz val="8"/>
        <color theme="4"/>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</si>
  <si>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4"/>
        <rFont val="Arial"/>
        <family val="2"/>
      </rPr>
      <t xml:space="preserve">list of flights </t>
    </r>
    <r>
      <rPr>
        <i/>
        <sz val="8"/>
        <color theme="4"/>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</si>
  <si>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4"/>
        <rFont val="Arial"/>
        <family val="2"/>
      </rPr>
      <t>2</t>
    </r>
    <r>
      <rPr>
        <b/>
        <sz val="10"/>
        <color theme="4"/>
        <rFont val="Arial"/>
        <family val="2"/>
      </rPr>
      <t xml:space="preserve"> emissions for Annex 1 activities.</t>
    </r>
  </si>
  <si>
    <r>
      <t>tonnes CO</t>
    </r>
    <r>
      <rPr>
        <b/>
        <vertAlign val="subscript"/>
        <sz val="8"/>
        <color theme="4"/>
        <rFont val="Arial"/>
        <family val="2"/>
      </rPr>
      <t>2</t>
    </r>
  </si>
  <si>
    <r>
      <t>Please confirm whether you operate fewer than 243 flights per period for three consecutive four-month periods; or operate flights with total annual fossil CO</t>
    </r>
    <r>
      <rPr>
        <b/>
        <vertAlign val="subscript"/>
        <sz val="10"/>
        <color theme="4"/>
        <rFont val="Arial"/>
        <family val="2"/>
      </rPr>
      <t>2</t>
    </r>
    <r>
      <rPr>
        <b/>
        <sz val="10"/>
        <color theme="4"/>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</si>
  <si>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4"/>
        <rFont val="Arial"/>
        <family val="2"/>
      </rPr>
      <t>2</t>
    </r>
    <r>
      <rPr>
        <i/>
        <sz val="8"/>
        <color theme="4"/>
        <rFont val="Arial"/>
        <family val="2"/>
      </rPr>
      <t xml:space="preserve"> per year. Where necessary, you can attach further documents (see Section 15).</t>
    </r>
  </si>
  <si>
    <r>
      <t>CALCULATION OF CO</t>
    </r>
    <r>
      <rPr>
        <b/>
        <vertAlign val="subscript"/>
        <sz val="14"/>
        <color theme="4"/>
        <rFont val="Arial"/>
        <family val="2"/>
      </rPr>
      <t>2</t>
    </r>
    <r>
      <rPr>
        <b/>
        <sz val="14"/>
        <color theme="4"/>
        <rFont val="Arial"/>
        <family val="2"/>
      </rPr>
      <t xml:space="preserve"> EMISSIONS </t>
    </r>
  </si>
  <si>
    <r>
      <t xml:space="preserve">Please specify the methodology used to measure fuel consumption for </t>
    </r>
    <r>
      <rPr>
        <b/>
        <u/>
        <sz val="10"/>
        <color theme="4"/>
        <rFont val="Arial"/>
        <family val="2"/>
      </rPr>
      <t>each aircraft type</t>
    </r>
    <r>
      <rPr>
        <b/>
        <sz val="10"/>
        <color theme="4"/>
        <rFont val="Arial"/>
        <family val="2"/>
      </rPr>
      <t>.</t>
    </r>
  </si>
  <si>
    <r>
      <t xml:space="preserve">If the chosen methodology (Method A/Method B) is not applied for </t>
    </r>
    <r>
      <rPr>
        <b/>
        <u/>
        <sz val="10"/>
        <color theme="4"/>
        <rFont val="Arial"/>
        <family val="2"/>
      </rPr>
      <t>all aircraft types</t>
    </r>
    <r>
      <rPr>
        <b/>
        <sz val="10"/>
        <color theme="4"/>
        <rFont val="Arial"/>
        <family val="2"/>
      </rPr>
      <t>, please provide a justification for this approach in the box below</t>
    </r>
  </si>
  <si>
    <r>
      <t xml:space="preserve">Please provide details about the procedure to be used for defining the monitoring methodology for </t>
    </r>
    <r>
      <rPr>
        <b/>
        <u/>
        <sz val="10"/>
        <color theme="4"/>
        <rFont val="Arial"/>
        <family val="2"/>
      </rPr>
      <t>additional aircraft types</t>
    </r>
    <r>
      <rPr>
        <b/>
        <sz val="10"/>
        <color theme="4"/>
        <rFont val="Arial"/>
        <family val="2"/>
      </rPr>
      <t>.</t>
    </r>
  </si>
  <si>
    <r>
      <t>Name of system</t>
    </r>
    <r>
      <rPr>
        <sz val="8"/>
        <color theme="4"/>
        <rFont val="Arial"/>
        <family val="2"/>
      </rPr>
      <t xml:space="preserve"> used (where applicable).</t>
    </r>
  </si>
  <si>
    <r>
      <t xml:space="preserve">If applicable, provide a list of </t>
    </r>
    <r>
      <rPr>
        <b/>
        <u/>
        <sz val="10"/>
        <color theme="4"/>
        <rFont val="Arial"/>
        <family val="2"/>
      </rPr>
      <t>deviations</t>
    </r>
    <r>
      <rPr>
        <b/>
        <sz val="10"/>
        <color theme="4"/>
        <rFont val="Arial"/>
        <family val="2"/>
      </rPr>
      <t xml:space="preserve"> from the general methodologies for determining </t>
    </r>
    <r>
      <rPr>
        <b/>
        <u/>
        <sz val="10"/>
        <color theme="4"/>
        <rFont val="Arial"/>
        <family val="2"/>
      </rPr>
      <t>fuel uplifts</t>
    </r>
    <r>
      <rPr>
        <b/>
        <sz val="10"/>
        <color theme="4"/>
        <rFont val="Arial"/>
        <family val="2"/>
      </rPr>
      <t>/</t>
    </r>
    <r>
      <rPr>
        <b/>
        <u/>
        <sz val="10"/>
        <color theme="4"/>
        <rFont val="Arial"/>
        <family val="2"/>
      </rPr>
      <t>fuel contained in the tank</t>
    </r>
    <r>
      <rPr>
        <b/>
        <sz val="10"/>
        <color theme="4"/>
        <rFont val="Arial"/>
        <family val="2"/>
      </rPr>
      <t xml:space="preserve"> and </t>
    </r>
    <r>
      <rPr>
        <b/>
        <u/>
        <sz val="10"/>
        <color theme="4"/>
        <rFont val="Arial"/>
        <family val="2"/>
      </rPr>
      <t>density</t>
    </r>
    <r>
      <rPr>
        <b/>
        <sz val="10"/>
        <color theme="4"/>
        <rFont val="Arial"/>
        <family val="2"/>
      </rPr>
      <t xml:space="preserve"> for </t>
    </r>
    <r>
      <rPr>
        <b/>
        <u/>
        <sz val="10"/>
        <color theme="4"/>
        <rFont val="Arial"/>
        <family val="2"/>
      </rPr>
      <t>specific aerodromes</t>
    </r>
    <r>
      <rPr>
        <b/>
        <sz val="10"/>
        <color theme="4"/>
        <rFont val="Arial"/>
        <family val="2"/>
      </rPr>
      <t>.</t>
    </r>
  </si>
  <si>
    <r>
      <t xml:space="preserve">Where </t>
    </r>
    <r>
      <rPr>
        <b/>
        <u/>
        <sz val="10"/>
        <color theme="4"/>
        <rFont val="Arial"/>
        <family val="2"/>
      </rPr>
      <t>on-board systems</t>
    </r>
    <r>
      <rPr>
        <b/>
        <sz val="10"/>
        <color theme="4"/>
        <rFont val="Arial"/>
        <family val="2"/>
      </rPr>
      <t xml:space="preserve"> are used for </t>
    </r>
    <r>
      <rPr>
        <b/>
        <u/>
        <sz val="10"/>
        <color theme="4"/>
        <rFont val="Arial"/>
        <family val="2"/>
      </rPr>
      <t>measuring fuel uplifts</t>
    </r>
    <r>
      <rPr>
        <b/>
        <sz val="10"/>
        <color theme="4"/>
        <rFont val="Arial"/>
        <family val="2"/>
      </rPr>
      <t xml:space="preserve"> and the </t>
    </r>
    <r>
      <rPr>
        <b/>
        <u/>
        <sz val="10"/>
        <color theme="4"/>
        <rFont val="Arial"/>
        <family val="2"/>
      </rPr>
      <t>quantity remaining in the tank,</t>
    </r>
    <r>
      <rPr>
        <b/>
        <sz val="10"/>
        <color theme="4"/>
        <rFont val="Arial"/>
        <family val="2"/>
      </rPr>
      <t xml:space="preserve"> please provide uncertainty associated with the on-board measurement equipment.</t>
    </r>
  </si>
  <si>
    <r>
      <t>For each source stream (fuel type), specify the estimated annual CO</t>
    </r>
    <r>
      <rPr>
        <i/>
        <vertAlign val="subscript"/>
        <sz val="8"/>
        <color theme="4"/>
        <rFont val="Arial"/>
        <family val="2"/>
      </rPr>
      <t>2</t>
    </r>
    <r>
      <rPr>
        <i/>
        <sz val="8"/>
        <color theme="4"/>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</si>
  <si>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4"/>
        <rFont val="Arial"/>
        <family val="2"/>
      </rPr>
      <t>2</t>
    </r>
    <r>
      <rPr>
        <b/>
        <sz val="8"/>
        <color theme="4"/>
        <rFont val="Arial"/>
        <family val="2"/>
      </rPr>
      <t xml:space="preserve"> emissions from each fuel</t>
    </r>
  </si>
  <si>
    <r>
      <t>% of total estimated CO</t>
    </r>
    <r>
      <rPr>
        <b/>
        <vertAlign val="subscript"/>
        <sz val="8"/>
        <color theme="4"/>
        <rFont val="Arial"/>
        <family val="2"/>
      </rPr>
      <t>2</t>
    </r>
    <r>
      <rPr>
        <b/>
        <sz val="8"/>
        <color theme="4"/>
        <rFont val="Arial"/>
        <family val="2"/>
      </rPr>
      <t xml:space="preserve"> emissions </t>
    </r>
  </si>
  <si>
    <r>
      <t xml:space="preserve">If applicable, please describe the approaches used for </t>
    </r>
    <r>
      <rPr>
        <b/>
        <u/>
        <sz val="10"/>
        <color theme="4"/>
        <rFont val="Arial"/>
        <family val="2"/>
      </rPr>
      <t>sampling</t>
    </r>
    <r>
      <rPr>
        <u/>
        <sz val="10"/>
        <color theme="4"/>
        <rFont val="Arial"/>
        <family val="2"/>
      </rPr>
      <t xml:space="preserve"> </t>
    </r>
    <r>
      <rPr>
        <b/>
        <sz val="10"/>
        <color theme="4"/>
        <rFont val="Arial"/>
        <family val="2"/>
      </rPr>
      <t>batches of alternative fuels.</t>
    </r>
  </si>
  <si>
    <r>
      <t xml:space="preserve">If applicable, please describe the approaches used to </t>
    </r>
    <r>
      <rPr>
        <b/>
        <u/>
        <sz val="10"/>
        <color theme="4"/>
        <rFont val="Arial"/>
        <family val="2"/>
      </rPr>
      <t>analyse</t>
    </r>
    <r>
      <rPr>
        <b/>
        <sz val="10"/>
        <color theme="4"/>
        <rFont val="Arial"/>
        <family val="2"/>
      </rPr>
      <t xml:space="preserve"> alternative fuels (including biofuels) for the determination of net calorific value, emission factors and biogenic content (as relevant).</t>
    </r>
  </si>
  <si>
    <r>
      <t>SIMPLIFIED CALCULATION OF CO</t>
    </r>
    <r>
      <rPr>
        <b/>
        <vertAlign val="subscript"/>
        <sz val="14"/>
        <color theme="4"/>
        <rFont val="Arial"/>
        <family val="2"/>
      </rPr>
      <t>2</t>
    </r>
    <r>
      <rPr>
        <b/>
        <sz val="14"/>
        <color theme="4"/>
        <rFont val="Arial"/>
        <family val="2"/>
      </rPr>
      <t xml:space="preserve"> EMISSIONS</t>
    </r>
  </si>
  <si>
    <r>
      <t>Default IPCC value (tCO</t>
    </r>
    <r>
      <rPr>
        <b/>
        <vertAlign val="subscript"/>
        <sz val="8"/>
        <color theme="4"/>
        <rFont val="Arial"/>
        <family val="2"/>
      </rPr>
      <t xml:space="preserve">2 </t>
    </r>
    <r>
      <rPr>
        <b/>
        <sz val="8"/>
        <color theme="4"/>
        <rFont val="Arial"/>
        <family val="2"/>
      </rPr>
      <t>/ t)</t>
    </r>
  </si>
  <si>
    <r>
      <t>Diagram reference</t>
    </r>
    <r>
      <rPr>
        <sz val="8"/>
        <color theme="4"/>
        <rFont val="Arial"/>
        <family val="2"/>
      </rPr>
      <t xml:space="preserve"> (where applicable)</t>
    </r>
  </si>
  <si>
    <r>
      <t>Post</t>
    </r>
    <r>
      <rPr>
        <sz val="8"/>
        <color theme="4"/>
        <rFont val="Arial"/>
        <family val="2"/>
      </rPr>
      <t xml:space="preserve"> or </t>
    </r>
    <r>
      <rPr>
        <u/>
        <sz val="8"/>
        <color theme="4"/>
        <rFont val="Arial"/>
        <family val="2"/>
      </rPr>
      <t>department</t>
    </r>
    <r>
      <rPr>
        <sz val="8"/>
        <color theme="4"/>
        <rFont val="Arial"/>
        <family val="2"/>
      </rPr>
      <t xml:space="preserve"> responsible for the procedure and for any data generated</t>
    </r>
  </si>
  <si>
    <r>
      <t>Name of IT system</t>
    </r>
    <r>
      <rPr>
        <sz val="8"/>
        <color theme="4"/>
        <rFont val="Arial"/>
        <family val="2"/>
      </rPr>
      <t xml:space="preserve"> used (where applicable).</t>
    </r>
  </si>
  <si>
    <r>
      <t>List of EN</t>
    </r>
    <r>
      <rPr>
        <sz val="8"/>
        <color theme="4"/>
        <rFont val="Arial"/>
        <family val="2"/>
      </rPr>
      <t xml:space="preserve"> or other </t>
    </r>
    <r>
      <rPr>
        <u/>
        <sz val="8"/>
        <color theme="4"/>
        <rFont val="Arial"/>
        <family val="2"/>
      </rPr>
      <t>standards</t>
    </r>
    <r>
      <rPr>
        <sz val="8"/>
        <color theme="4"/>
        <rFont val="Arial"/>
        <family val="2"/>
      </rPr>
      <t xml:space="preserve"> applied (where relevant)</t>
    </r>
  </si>
  <si>
    <r>
      <t xml:space="preserve">List of </t>
    </r>
    <r>
      <rPr>
        <u/>
        <sz val="8"/>
        <color theme="4"/>
        <rFont val="Arial"/>
        <family val="2"/>
      </rPr>
      <t>primary data sources</t>
    </r>
  </si>
  <si>
    <r>
      <t>Description</t>
    </r>
    <r>
      <rPr>
        <sz val="8"/>
        <color theme="4"/>
        <rFont val="Arial"/>
        <family val="2"/>
      </rPr>
      <t xml:space="preserve"> of the relevant </t>
    </r>
    <r>
      <rPr>
        <u/>
        <sz val="8"/>
        <color theme="4"/>
        <rFont val="Arial"/>
        <family val="2"/>
      </rPr>
      <t>processing steps</t>
    </r>
    <r>
      <rPr>
        <sz val="8"/>
        <color theme="4"/>
        <rFont val="Arial"/>
        <family val="2"/>
      </rPr>
      <t xml:space="preserve"> for each specific data flow activity</t>
    </r>
    <r>
      <rPr>
        <i/>
        <sz val="8"/>
        <color theme="4"/>
        <rFont val="Arial"/>
        <family val="2"/>
      </rPr>
      <t xml:space="preserve"> </t>
    </r>
  </si>
  <si>
    <r>
      <t xml:space="preserve">Please provide the results of a risk assessment that demonstrates that the control activities and procedures are commensurate with the risks identified.  </t>
    </r>
    <r>
      <rPr>
        <b/>
        <u/>
        <sz val="10"/>
        <color theme="4"/>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</si>
  <si>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4"/>
        <rFont val="Arial"/>
        <family val="2"/>
      </rPr>
      <t>ALL</t>
    </r>
    <r>
      <rPr>
        <i/>
        <sz val="8"/>
        <color theme="4"/>
        <rFont val="Arial"/>
        <family val="2"/>
      </rPr>
      <t xml:space="preserve"> flights.</t>
    </r>
  </si>
  <si>
    <r>
      <t xml:space="preserve">Please provide details about the systems and procedures you have in place to monitor the </t>
    </r>
    <r>
      <rPr>
        <b/>
        <u/>
        <sz val="10"/>
        <color theme="4"/>
        <rFont val="Arial"/>
        <family val="2"/>
      </rPr>
      <t>number of passengers</t>
    </r>
    <r>
      <rPr>
        <b/>
        <sz val="10"/>
        <color theme="4"/>
        <rFont val="Arial"/>
        <family val="2"/>
      </rPr>
      <t xml:space="preserve"> on a flight:</t>
    </r>
  </si>
  <si>
    <r>
      <t xml:space="preserve">Aircraft operators which are </t>
    </r>
    <r>
      <rPr>
        <b/>
        <i/>
        <u/>
        <sz val="8"/>
        <color theme="4"/>
        <rFont val="Arial"/>
        <family val="2"/>
      </rPr>
      <t>not</t>
    </r>
    <r>
      <rPr>
        <i/>
        <sz val="8"/>
        <color theme="4"/>
        <rFont val="Arial"/>
        <family val="2"/>
      </rPr>
      <t xml:space="preserve"> required to have Mass and Balance documentation shall propose a suitable methodology for determining the mass of freight and mail.</t>
    </r>
  </si>
  <si>
    <r>
      <t xml:space="preserve">Detailed emissions data </t>
    </r>
    <r>
      <rPr>
        <sz val="10"/>
        <color theme="4"/>
        <rFont val="Calibri"/>
        <family val="2"/>
      </rPr>
      <t>–</t>
    </r>
    <r>
      <rPr>
        <sz val="10"/>
        <color theme="4"/>
        <rFont val="Arial"/>
        <family val="2"/>
      </rPr>
      <t xml:space="preserve"> EU ETS</t>
    </r>
  </si>
  <si>
    <r>
      <t>Total CO</t>
    </r>
    <r>
      <rPr>
        <vertAlign val="subscript"/>
        <sz val="10"/>
        <color theme="4"/>
        <rFont val="Arial"/>
        <family val="2"/>
      </rPr>
      <t>2</t>
    </r>
    <r>
      <rPr>
        <sz val="10"/>
        <color theme="4"/>
        <rFont val="Arial"/>
        <family val="2"/>
      </rPr>
      <t xml:space="preserve"> emissions from international flights (in tonnes):</t>
    </r>
  </si>
  <si>
    <r>
      <t xml:space="preserve">   Total CO</t>
    </r>
    <r>
      <rPr>
        <vertAlign val="subscript"/>
        <sz val="10"/>
        <color theme="4"/>
        <rFont val="Arial"/>
        <family val="2"/>
      </rPr>
      <t>2</t>
    </r>
    <r>
      <rPr>
        <sz val="10"/>
        <color theme="4"/>
        <rFont val="Arial"/>
        <family val="2"/>
      </rPr>
      <t xml:space="preserve"> emissions from flights subject to offsetting requirements (in tonnes):</t>
    </r>
  </si>
  <si>
    <r>
      <t>CO</t>
    </r>
    <r>
      <rPr>
        <vertAlign val="subscript"/>
        <sz val="10"/>
        <color theme="4"/>
        <rFont val="Arial"/>
        <family val="2"/>
      </rPr>
      <t>2</t>
    </r>
    <r>
      <rPr>
        <sz val="10"/>
        <color theme="4"/>
        <rFont val="Arial"/>
        <family val="2"/>
      </rPr>
      <t xml:space="preserve"> emissions estimated with a tool?</t>
    </r>
  </si>
  <si>
    <r>
      <t>CO</t>
    </r>
    <r>
      <rPr>
        <vertAlign val="subscript"/>
        <sz val="10"/>
        <color theme="4"/>
        <rFont val="Arial"/>
        <family val="2"/>
      </rPr>
      <t>2</t>
    </r>
    <r>
      <rPr>
        <sz val="10"/>
        <color theme="4"/>
        <rFont val="Arial"/>
        <family val="2"/>
      </rPr>
      <t xml:space="preserve"> emissions (in tonnes)</t>
    </r>
  </si>
  <si>
    <t>Legenda kolorów i czcionek:</t>
  </si>
  <si>
    <t>Czarny tekst pogrubiony:</t>
  </si>
  <si>
    <t>Tekst ten pochodzi z formularza Komisji. Należy pozostawić go bez zmian.</t>
  </si>
  <si>
    <t>Mniejszy tekst kursywą:</t>
  </si>
  <si>
    <t>Jasnożółte pola to pola do wprowadzania danych.</t>
  </si>
  <si>
    <t>Zielone pola ukazują automatycznie obliczone wyniki. Czerwony tekst pokazuje komunikaty o błędzie (brakujące dane itp.).</t>
  </si>
  <si>
    <t>Pola zakreskowane wskazują, że wprowadzenie danych w tym polu nie jest istotne z uwagi na dane, które zostały wprowadzone w innym polu.</t>
  </si>
  <si>
    <t>Pola szare są wypełniane przez państwa członkowskie przed opublikowaniem dostosowanych indywidualnie wersji formularza.</t>
  </si>
  <si>
    <t>Tekst ten zawiera bardziej szczegółowe wyjaśnienia. Państwa członkowskie mogą dodawać dalsze wyjaśnienia w wersjach formularza dla poszczególnych państw członkowskich.</t>
  </si>
  <si>
    <t>Sekcje dodane do formularza EU ETS dotyczące informacji wymaganych dla mechanizmu CORSIA są oznaczone jasnoniebieską ramką.</t>
  </si>
  <si>
    <t>Sekcje dodane do tego formularza dotyczące informacji wymaganych dla systemu CH ETS są oznaczone jasnoczerwoną ramką.</t>
  </si>
  <si>
    <t>Sekcje, które są szczególnie istotne dla obu systemów - EU ETS i CH ETS - oznaczonę są czerwonym kreskowaniem.</t>
  </si>
  <si>
    <t>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t>
  </si>
  <si>
    <t>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t>
  </si>
  <si>
    <t>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t>
  </si>
  <si>
    <t>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t>
  </si>
  <si>
    <t>Informacja: Formuła musi zostać sprawdzona i poprawiona za każdym razem gdy operator statków powietrznych dodaje kolumny i/lub wiersze.</t>
  </si>
  <si>
    <t>Uwaga: W przypadku gdy nazwy krajów znajdują się na listach do wyboru w ramach tego szablonu sprawozdawczego, nie oznacza to wyrażenia jakiejkolwiek opinii ze strony Komisji lub państwa członkowskiego dostarczającego ten szablon, dotyczącej statusu prawnego dowolnego kraju, terytorium, miast lub obszaru lub jego władz, lub dotyczącej wyznaczenia jego rejonów przygranicznych lub granic.</t>
  </si>
  <si>
    <t>Tutaj znajduje się wykaz wytycznych danego państwa członkowskiego:</t>
  </si>
  <si>
    <t>OGÓLNE INFORMACJE DOTYCZĄCE NINIEJSZEGO RAPORTU</t>
  </si>
  <si>
    <t xml:space="preserve">Jest to rok, w którym miały miejsce zgłoszone działania lotnicze, tj. 2013 r. dla raportu, który należy złożyć do dnia 31 marca 2014 r.  </t>
  </si>
  <si>
    <t>Rok sprawozdawczy oraz zakres</t>
  </si>
  <si>
    <t>Numer wersji raportu:</t>
  </si>
  <si>
    <t>Powinna to być liczba naturalna (rozpoczynająca się od 1) pomocna weryfikatorowi i organowi właściwemu zidentyfikować wersję zweryfikowanego raportu.</t>
  </si>
  <si>
    <t>Język, w którym raport zostanie wypełniony:</t>
  </si>
  <si>
    <t>W celu przeprowadzenia automatycznych kontroli zgłaszanych danych ważne jest, aby cały raport był wypełniany w jednym języku (który może różnić się od języka szablonu). Potwierdź tutaj język, w którym wypełniono raport.</t>
  </si>
  <si>
    <t>Zgodnie z art. 28a ust. 6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t>
  </si>
  <si>
    <t>Czy zastosowano odstępstwo zgodnie z art. 28a ust. 6?</t>
  </si>
  <si>
    <t>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t>
  </si>
  <si>
    <t>Proszę wybrać</t>
  </si>
  <si>
    <t>Zakres: EU ETS i/lub CORSIA:</t>
  </si>
  <si>
    <t>Uwaga: Jeśli sekcja ta pozostanie pusta, automatycznie przyjmuje się, że ten raport jest wypełniany tylko w odniesieniu do systemu EU ETS.</t>
  </si>
  <si>
    <t>Zgodnie z paragrafem 1.2 dokumentów SARPs, operator statku powietrznego zostaje przypisany do określonego kraju zgodnie z jego oznacznikiem ICAO, lub do kraju, który wydał mu licencję AOC, lub zgodnie z miejscem jego prawnej rejestracji.</t>
  </si>
  <si>
    <t>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t>
  </si>
  <si>
    <t>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raportu rocznego na temat wielkości emisji.</t>
  </si>
  <si>
    <t>Proszę wskazać w jakim innym kraju będzie prowadzone raportowanie w ramach mechanizmu CORSIA:</t>
  </si>
  <si>
    <t>Proszę o potwierdzenie, czy podlegasz obowiązkom związanym z systemem EU ETS:</t>
  </si>
  <si>
    <t>Proszę potwierdzić, że ten raport będzie miał zastosowanie do mechanizmu CORSIA:</t>
  </si>
  <si>
    <t>Czy jesteś zobowiązany do uczestniczenia w mechanizmie CORSIA w innym kraju?</t>
  </si>
  <si>
    <t>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t>
  </si>
  <si>
    <t>Jest to nazwa osoby prawnej prowadzącej działania lotnicze określone w załączniku I do dyrektywy EU ETS</t>
  </si>
  <si>
    <t>Oznacznik ICAO jest podany w polu 7 planu lotu ICAO (z wyłączeniem oznaczenia lotu) zgodnie z dokumentem ICAO 8585.  Jeżeli w planach lotu oznacznik ICAO nie jest określany, należy wybrać pozycję „nd.” z listy rozwijanej i przejść do punktu 2(e).</t>
  </si>
  <si>
    <t>Proszę wprowadzić nazwę operatora statków powietrznych:</t>
  </si>
  <si>
    <t>Niepowtarzalny identyfikator zgodnie z wykazem operatorów statków powietrznych Komisji:</t>
  </si>
  <si>
    <t>Identyfikator ten znajduje się w publikowanym przez Komisję wykazie zgodnie z art. 18a ust. 3 dyrektywy EU ETS.</t>
  </si>
  <si>
    <t>Identyfikator ten znajduje się w publikowanym przez Komisję wykazie zgodnie z art. 18a ust. 3 dyrektywy EU ETS. Jeżeli operator statku powietrznego nie znajduje się na liście, proszę wpisać "nd." (nie dotyczy).</t>
  </si>
  <si>
    <t>Proszę również wprowadzić nazwę operatora statków powietrznych umieszczoną w wykazie operatorów statków powietrznych Komisji, jeżeli jest ona inna niż nazwa wprowadzona w polu 2(a):</t>
  </si>
  <si>
    <t>Nazwa operatora statków powietrznych w wykazie na mocy art. 18a ust. 3 dyrektywy EU ETS może być inna niż rzeczywista nazwa operatora statków powietrznych wprowadzona w polu 2(a) powyżej. Proszę pozostawić puste pole, jeśli nie dotyczy.</t>
  </si>
  <si>
    <t>Proszę wprowadzić indywidualny oznacznik ICAO używany jako znak wywoławczy do celów kontroli ruchu lotniczego (ATC), jeżeli jest on dostępny:</t>
  </si>
  <si>
    <t>n.d.</t>
  </si>
  <si>
    <t>Jeżeli indywidualny oznacznik ICAO do celów ATC nie jest dostępny, proszę podać znaki rejestracyjne statku powietrznego wykorzystywane w znaku wywoławczym do celów ATC dla statku powietrznego eksploatowanego przez podmiot składający sprawozdanie.</t>
  </si>
  <si>
    <t>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 W przeciwnym wypadku należy wprowadzić „n.d.” i przejść do następnej pozycji.</t>
  </si>
  <si>
    <t>Proszę podać administrujące państwo członkowskie operatora statków powietrznych:</t>
  </si>
  <si>
    <t>Zgodnie z art. 18a dyrektywy.</t>
  </si>
  <si>
    <t>Właściwy organ w tym państwie członkowskim:</t>
  </si>
  <si>
    <t>W niektórych państwach członkowskich istnieje więcej niż jeden właściwy organ zajmujący się systemem EU ETS dla operatorów statków powietrznych. Proszę wprowadzić nazwę właściwego organu, jeżeli dotyczy. W przeciwnym wypadku proszę wybrać „n.d.”.</t>
  </si>
  <si>
    <t>Proszę wybrać lub wprowadzić nazwę jeżeli dotyczy</t>
  </si>
  <si>
    <t>Agencja Środowiska</t>
  </si>
  <si>
    <t>Ministerstwo Klimatu i Środowiska</t>
  </si>
  <si>
    <t>Urząd Lotnictwa Cywilnego</t>
  </si>
  <si>
    <t>Ministerstwo Transportu</t>
  </si>
  <si>
    <t>Proszę wprowadzić numer certyfikatu przewoźnika lotniczego (AOC) i organ wydający oraz numer koncesji przewoźnika lotniczego UE, o ile są dostępne:</t>
  </si>
  <si>
    <t>Jeśli na liście rozwijanej nie znajdziesz odpowiedniej nazwy organu wydającego, możesz wprowadzić nazwę jak w zwykłym polu tekstowym.</t>
  </si>
  <si>
    <t>Certyfikat przewoźnika lotniczego (AOC):</t>
  </si>
  <si>
    <t>Organ wydający AOC:</t>
  </si>
  <si>
    <t>Koncesja przewoźnika lotniczego:</t>
  </si>
  <si>
    <t>Organ wydający:</t>
  </si>
  <si>
    <t>Polska - Urząd Lotnictwa Cywilnego</t>
  </si>
  <si>
    <t>Proszę wprowadzić adres operatora statków powietrznych, łącznie z kodem pocztowym i krajem:</t>
  </si>
  <si>
    <t>Adres, wiersz 1:</t>
  </si>
  <si>
    <t>Adres, wiersz 2:</t>
  </si>
  <si>
    <t>Miejscowość:</t>
  </si>
  <si>
    <t>Województwo:</t>
  </si>
  <si>
    <t>Kod pocztowy:</t>
  </si>
  <si>
    <t>Kraj:</t>
  </si>
  <si>
    <t>Adres poczty elektronicznej:</t>
  </si>
  <si>
    <t>Numer telefonu:</t>
  </si>
  <si>
    <t>Proszę wskazać osobę, z którą można będzie się kontaktować w sprawie niniejszego raportu rocznego?</t>
  </si>
  <si>
    <t>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t>
  </si>
  <si>
    <t>Należy podać adres korespondencyjny do odbioru pism lub innych dokumentów na mocy systemu handlu lub w związku z nim. Proszę podać adres poczty elektronicznej oraz adres pocztowy w administrującym państwie członkowskim.</t>
  </si>
  <si>
    <t>Kapitan</t>
  </si>
  <si>
    <t>Pan</t>
  </si>
  <si>
    <t>Pani</t>
  </si>
  <si>
    <t>Tytuł:</t>
  </si>
  <si>
    <t>Imię:</t>
  </si>
  <si>
    <t>Nazwisko:</t>
  </si>
  <si>
    <t>Nazwa stanowiska:</t>
  </si>
  <si>
    <t>Nazwa organizacji (jeżeli działa w imieniu operatora statków powietrznych):</t>
  </si>
  <si>
    <t>Proszę wprowadzić adres do odbioru korespondencji</t>
  </si>
  <si>
    <t>Miasto:</t>
  </si>
  <si>
    <t>Uprawniony przedstawiciel operatora statku powietrznego</t>
  </si>
  <si>
    <t>Proszę podać dane kontaktowe przedstawiciela, który jest prawnie odpowiedzialny za operatora statku powietrznego, do celów zgodności z systemem EU ETS lub, odpowiednio, przepisami mechanizmu CORSIA.</t>
  </si>
  <si>
    <t>Ta sekcja może pozostać pusta w przypadku skorzystania przez operatora statków powietrznych będącego małym podmiotem z przytoczonego powyżej uproszczenia.</t>
  </si>
  <si>
    <t>Nazwa oraz adres weryfikatora niniejszego raportu rocznego na temat wielkości emisji:</t>
  </si>
  <si>
    <t>Osoba odpowiedzialna za kontakty po stronie weryfikatora:</t>
  </si>
  <si>
    <t>Informacje dotyczące akredytacji weryfikatora:</t>
  </si>
  <si>
    <t>Nazwa przedsiębiorstwa:</t>
  </si>
  <si>
    <t>Znajomość osoby, z którą można się bezpośrednio kontaktować w sprawie wszelkich pytań odnośnie weryfikacji niniejszego raportu, będzie znacznym ułatwieniem. Wyznaczona osoba musi być zaznajomiona z niniejszym raportem.</t>
  </si>
  <si>
    <t>Proszę zauważyć, że zgodnie z art. 54 ust. 2 rozporządzenia w sprawie weryfikacji i akredytacji (AVR - rozporządzenie (UE) nr 2018/2067) państwo członkowskie może zlecić certyfikację osób fizycznych jako weryfikatorów organowi krajowemu innemu niż krajowa jednostka akredytująca.</t>
  </si>
  <si>
    <t>Akredytujące państwo członkowskie:</t>
  </si>
  <si>
    <t>Numer rejestracyjny wydany przez organ akredytacyjny:</t>
  </si>
  <si>
    <t>Dostępność tych danych rejestracyjnych może zależeć od obowiązującej w danym państwie członkowskim praktyki akredytacji weryfikatorów.</t>
  </si>
  <si>
    <t>&lt;&lt;&lt; Proszę kliknąć tutaj, aby przejść do części 4 „Informacje dotyczące planu monitorowania” &gt;&gt;&gt;</t>
  </si>
  <si>
    <t>PRZEGLĄD DANYCH DOTYCZĄCYCH EMISJI</t>
  </si>
  <si>
    <t>Data zatwierdzenia stosowanego planu monitorowania:</t>
  </si>
  <si>
    <t>Czy w trakcie roku sprawozdawczego miały miejsce jakiekolwiek odchylenia od zatwierdzonego planu monitorowania?</t>
  </si>
  <si>
    <t>Jeżeli odpowiedź jest twierdząca, proszę opisać wszystkie istotne zmiany w działaniach oraz wszelkie odchylenia od zatwierdzonego planu monitorowania, przedstawiając informacje o każdym odchyleniu oraz konsekwencje dla obliczenia wielkości rocznych emisji.</t>
  </si>
  <si>
    <t>Całkowita liczba lotów w roku sprawozdawczym objętym systemem EU ETS:</t>
  </si>
  <si>
    <t>Właściwości wykorzystanych paliw:</t>
  </si>
  <si>
    <t>Uwaga: zakłada się, że wykorzystuje się wspólny plan monitorowania emisji z operacji lotniczych dla systemów EU ETS, CH ETS i dla mechanizmu CORSIA.</t>
  </si>
  <si>
    <t>Emisje całkowite w systemie EU ETS i CH ETS</t>
  </si>
  <si>
    <t>Całkowita liczba lotów w roku sprawozdawczym:</t>
  </si>
  <si>
    <t>Całkowita liczba lotów w roku sprawozdawczym objętym systemem CH ETS:</t>
  </si>
  <si>
    <t>Całkowita liczba lotów w roku sprawozdawczym objętym systemami ETS:</t>
  </si>
  <si>
    <t>Proszę przedstawić wskaźniki obliczeniowe niezbędne do opisu właściwości paliwa na potrzeby obliczenia emisji. Informacje są wymagane wyłącznie w przypadku wykorzystania paliw innych niż uprzednio zdefiniowane paliwa standardowe.
Proszę zauważyć:</t>
  </si>
  <si>
    <t>wstępny EF</t>
  </si>
  <si>
    <t>„Wstępny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t>
  </si>
  <si>
    <t>„Wartość opałowa” (NCV). Dana zastępcza raportowana wyłącznie na potrzeby kompletności danych. W tym formularzu nie jest wykorzystywana do obliczenia emisji.</t>
  </si>
  <si>
    <t>frakcja biomasy (spełn. kryt. zrównoważ. rozw.)</t>
  </si>
  <si>
    <t>frakcja biomasy (niespełn. kryt. zrównoważ. rozw.)</t>
  </si>
  <si>
    <t>Dla paliw zawierających frakcję biomasy, należy przedstawić spełnienie kryteriów zrównoważonego rozwoju zgodnie z dyrektywą RES (patrz przewodnik nr 2)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t>
  </si>
  <si>
    <t>Nr paliwa</t>
  </si>
  <si>
    <t>Nazwa paliwa</t>
  </si>
  <si>
    <t>wstępny EF 
[t CO2 / t paliwa]</t>
  </si>
  <si>
    <t>NCV
[GJ/t]</t>
  </si>
  <si>
    <t>zawartość biomasy
(spełn. kryt.)
[%]</t>
  </si>
  <si>
    <t>zawartość biomasy (niespełn. kryt.) [%]</t>
  </si>
  <si>
    <t>Naftowe paliwo lotnicze (Jet A1 lub Jet A2)</t>
  </si>
  <si>
    <t>Benzyna lotnicza (AvGas)</t>
  </si>
  <si>
    <t>W razie potrzeby należy dodać dodatkowe wiersze powyżej tego wiersza. Najlepiej zrobić to poprzez wstawienie skopiowanego wiersza.</t>
  </si>
  <si>
    <t>Dalsze informacje na temat paliw alternatywnych:</t>
  </si>
  <si>
    <t>Proszę przedstawić odpowiednie informacje dotyczące zawartości biomasy w wykorzystywanych paliwach alternatywnych. Cykl życia emisji  powinien zostać obliczony zgodnie z metodami przedstawionymi w Dyrektywie o Odnawialnych Źródłach Energii (RED).</t>
  </si>
  <si>
    <t>Typ paliwa</t>
  </si>
  <si>
    <t>Surowiec</t>
  </si>
  <si>
    <t>Proces konwersji</t>
  </si>
  <si>
    <t>Cykl życia emisji</t>
  </si>
  <si>
    <t>Zużycie paliwa i emisje w systemie EU ETS</t>
  </si>
  <si>
    <t>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t>
  </si>
  <si>
    <t>zużycie paliwa</t>
  </si>
  <si>
    <t>Proszę wprowadzić całkowite zużycie paliwa w tonach w danym roku sprawozdawczym. Proszę zauważyć, że ta wartość powinna zawierać wyłącznie zużycie paliwa podlegające raportowaniu w ramach systemu EU ETS, tzn. w odniesieniu do zredukowanego zakresu operacji lotniczych objętych systemem.</t>
  </si>
  <si>
    <r>
      <t>emisje CO</t>
    </r>
    <r>
      <rPr>
        <b/>
        <i/>
        <vertAlign val="subscript"/>
        <sz val="8"/>
        <color indexed="62"/>
        <rFont val="Arial"/>
        <family val="2"/>
        <charset val="238"/>
      </rPr>
      <t>2</t>
    </r>
    <r>
      <rPr>
        <b/>
        <i/>
        <sz val="8"/>
        <color indexed="62"/>
        <rFont val="Arial"/>
        <family val="2"/>
      </rPr>
      <t xml:space="preserve">
[t CO</t>
    </r>
    <r>
      <rPr>
        <b/>
        <i/>
        <vertAlign val="subscript"/>
        <sz val="8"/>
        <color indexed="62"/>
        <rFont val="Arial"/>
        <family val="2"/>
        <charset val="238"/>
      </rPr>
      <t>2</t>
    </r>
    <r>
      <rPr>
        <b/>
        <i/>
        <sz val="8"/>
        <color indexed="62"/>
        <rFont val="Arial"/>
        <family val="2"/>
      </rPr>
      <t>]</t>
    </r>
  </si>
  <si>
    <t>Wartość ta określa wielkość emisji pochodzącą z paliw kopalnych (włączając w to emisje z biomasy, dla której nie przedstawiono dowodów na spełnienie kryteriów zrównoważonego rozwoju). Wartość ta jest identyczna z wielkością emisji podlegającej rozliczeniu.</t>
  </si>
  <si>
    <t xml:space="preserve">(ostateczny) EF </t>
  </si>
  <si>
    <t>Dana ta jest wyliczana ze wstępnego wskaźnika emisji i zawartości biomasy spełniającej kryteria zrównoważonego rozwoju (dla której zawartość takiej biomasy została określona jako zerowa).</t>
  </si>
  <si>
    <t>CO2 z biomasy
(zrównoważ.)</t>
  </si>
  <si>
    <t>Wartość ta została wskazana jako informacja uzupełniająca dla emisji z biomasy spełniającej kryteria zrównoważonego rozwoju.</t>
  </si>
  <si>
    <t>CO2 z biomasy
(niezrównoważ.)</t>
  </si>
  <si>
    <t>Wartość ta została wskazana jako informacja uzupełniająca dla emisji z biomasy niespełniającej kryteriów zrównoważonego rozwoju. Proszę zauważyć, że emisje te są częścią emisji pochodzących z paliw kopalnych i nie musza być ponownie wprowadzane.</t>
  </si>
  <si>
    <t>(ostateczny) EF 
[t CO2 / t paliwa]</t>
  </si>
  <si>
    <t>zużycie paliwa
[tony]</t>
  </si>
  <si>
    <t>W razie potrzeby należy dodać dodatkowe wiersze powyżej tego wiersza. Najlepiej zrobić to poprzez wstawienie skopiowanego wiersza, jednakże formuła będzie wymagała korekty!</t>
  </si>
  <si>
    <t>Całkowite emisje CO2 (EU ETS) w roku sprawozdawczym:</t>
  </si>
  <si>
    <t>Nota uzupełniająca: Biomasa zrównoważ.:</t>
  </si>
  <si>
    <t>Nota uzupełniająca: Biomasa niezrównoważ.:</t>
  </si>
  <si>
    <t>Zużycie paliwa i emisje w systemie CH ETS</t>
  </si>
  <si>
    <t>Instrukcje dotyczące wypełniania tej sekcji znajdują się powyżej w sekcji (c).</t>
  </si>
  <si>
    <t>Całkowite emisje CO2 (CH ETS) w roku sprawozdawczym:</t>
  </si>
  <si>
    <t>Czy podmiot składający sprawozdanie korzystał z uproszczonej procedury dla niewielkich źródeł emisji zgodnie z art. 54 ust. 2 rozporządzenia MRR?</t>
  </si>
  <si>
    <t>Małymi podmiotami są operatorzy statków powietrznych wykonujący mniejszą niż 243 liczbę lotów w każdym z trzech czteromiesięcznych okresów oraz operatorzy, których całkowita emisja roczna jest mniejsza niż 25 000 t CO2 w danym roku odniesiona do pełnego zakresu operacji lotniczych objętych systemem handlu.</t>
  </si>
  <si>
    <t>Należy podać całkowitą liczbę lotów objętych pełnym zakresem systemu EU ETS w każdym z trzech czteromiesięcznych okresów w ciągu roku sprawozdawczego, dla których operatorem statków powietrznych był podmiot składający raport:</t>
  </si>
  <si>
    <t>Lokalny czas rozpoczęcia lotu przesądza o tym, w którym okresie czteromiesięcznym uwzględnia się dany lot.</t>
  </si>
  <si>
    <t>Okres czteromiesięczny</t>
  </si>
  <si>
    <t>Liczba lotów</t>
  </si>
  <si>
    <t>Od stycznia do kwietnia</t>
  </si>
  <si>
    <t>Od maja do sierpnia</t>
  </si>
  <si>
    <t>Od września do grudnia</t>
  </si>
  <si>
    <t>Ogółem:</t>
  </si>
  <si>
    <t>Emisje całkowite w roku sprawozdawczym:</t>
  </si>
  <si>
    <t>Potwierdzenie kwalifikowalności do procedur uproszczonych:</t>
  </si>
  <si>
    <t>Operator statków powietrznych niezwłocznie zgłasza do organu odpowiedniego każdą istotną zmianę planu monitorowania w rozumieniu art. 15 ust. 4 punkt vi lit. a) roporządzenia MRR, celem zatwierdzenia jej przez organ.</t>
  </si>
  <si>
    <t>Proszę określić, które narzędzie szacowania zużycia paliwa wykorzystano:</t>
  </si>
  <si>
    <t>Jeżeli wybrano "Inne" w punkcie e), proszę wskazać jakie?</t>
  </si>
  <si>
    <t>Small Emitters Tool (SET) - narzędzie szacowania zużycia paliwa Eurocontrol</t>
  </si>
  <si>
    <t>ESF (Eurocontrol EU ETS Support Facility) wypełnione danymi z SET</t>
  </si>
  <si>
    <t>Inne</t>
  </si>
  <si>
    <t>Jeżeli niniejszy raport wykorzystywany jest na potrzeby mechanizmu CORSIA, proszę potwierdzić, że wykorzystuje się dopuszczone do zastosowania narzędzie szacowania emisji:</t>
  </si>
  <si>
    <t>Narzędzie szacowania emisji wykorzystano tylko dla emisji nie podlegających obowiązkowi kompensacji:</t>
  </si>
  <si>
    <t>Uwaga: proszę sprawdzić z wielkością emisji w zakładce "Emisje CORSIA", czy kryterium kwalifikowalności do wykorzystania narzedzi do szacowania emisji zostało spełnione.</t>
  </si>
  <si>
    <t>Opcja ta jest odpowiednia dla emisji mających miejsce od 2021 roku.</t>
  </si>
  <si>
    <t>W celu zmniejszenia obciążeń administracyjnych, sekcje (a) i (b) powinny zawierać informacje o emisjach sprawozdawanych w ramach obu systemów, EU ETS i CH ETS. Luki w danych odpowiadające emisjom sprawozdawanym w ramach mechanizmu CORSIA również można uwzględnić w tym miejscu.</t>
  </si>
  <si>
    <t>Stwierdzone luki w danych i metoda wyznaczania danych zastępczych</t>
  </si>
  <si>
    <t>Zgodnie z art. 65 ust. 2 rozporządzenia MRR, luki w danych muszą znajdować się w granicach metody określonej w planie monitorowania, lub jeżeli nie jest to możliwe, muszą być określone przy pomocy narzędzi przewidzianych dla małych podmiotów.</t>
  </si>
  <si>
    <t>W tym miejscu proszę podać informacje o lukach w danych, jak określono dane zastępcze i o emisjach obliczonych na podstawie danych zastępczych. Proszę zauważyć, że szacowane emisje podane w tym miejscu NIE będą dodawane do emisji podanej w punkcie 5 i/lub 12 (jeżeli dotyczy), ale muszą być w nich uwzględnione.</t>
  </si>
  <si>
    <t>Poniższa tabela powinna być wypełniona zgodnie z poniższymi informacjami:</t>
  </si>
  <si>
    <t>Odniesienie</t>
  </si>
  <si>
    <t>W tym miejscu należy określić luki w danych poprzez odniesienie się do samolotu, lotniska, numeru lot itp., dla których wystąpiły braki danych, i/lub daty początkowej i końcowej okresu, w którym braki danych miały miejsce.</t>
  </si>
  <si>
    <t>Powód</t>
  </si>
  <si>
    <t>Proszę opisać z jakiego powodu wystąpiły luki w danych.</t>
  </si>
  <si>
    <t>Rodzaj</t>
  </si>
  <si>
    <t>Proszę opisać rodzaj luki w danych, np.: "niedostępny przyrząd pomiarowy gęstości paliwa", "niedostępna informacja o tankowaniu", "brakujące dane dotyczące operacji lotniczych", itd.</t>
  </si>
  <si>
    <t>Metoda zastępcza</t>
  </si>
  <si>
    <t>Proszę wskazać metodą wykorzystywaną do określenia danych zastępczych poprzez odniesienie do procedury w planie monitorowania lub do narzędzia dla małych podmiotów.</t>
  </si>
  <si>
    <t>Emisje</t>
  </si>
  <si>
    <t>Proszę podać wielkość emisji związaną z lukami w danych. Wartośc ta musi zostac WŁĄCZONA do części 5.</t>
  </si>
  <si>
    <t>koniec</t>
  </si>
  <si>
    <t>W razie potrzeby należy dodać dodatkowe wiersze powyżej oznaczenia "koniec". Najlepiej zrobić to poprzez wstawienie skopiowanego wiersza.</t>
  </si>
  <si>
    <t>Odsetek lotów objętych systemem EU/CH ETS, dla których wystąpiły luki w danych (zaokrąglone do najbliższego 0,1%)</t>
  </si>
  <si>
    <t>Odsetek międzynarodowych lotów (CORSIA), dla których wystąpiły luki w danych (zaokrąglone do najbliższego 0,1%)</t>
  </si>
  <si>
    <t>Uwaga: W przypadku niejasności w tabeli powyżej, czy luki w danych mają zastosowanie do systemu EU ETS, CH ETS lub do mechanizmu CORSIA, czy też więcej niż jednego zestawu danych, proszę dodać odpowiednią informację w tabeli, np. poprzez uściślenie tego w kolumnie "Rodzaj".</t>
  </si>
  <si>
    <t>&lt;&lt;&lt; Proszę kliknąć tutaj, aby przejść do części 8 „Szczegółowe dane dotyczące emisji” &gt;&gt;&gt;</t>
  </si>
  <si>
    <t>Poniższa tabela jest używana wyłącznie do celów kontroli. Należy upewnić się, że wartości ogółem są zgodne z wynikami w części 5(c). Poniższe części od (b) do (c) należy wypełnić nie naliczając podwójnie emisji.</t>
  </si>
  <si>
    <t>Uwaga: W tej części określa się wyłącznie emisje pochodzące z paliw kopalnych. Uwzględnia ona również emisje z biomasy, dla której nie udowodniono spełniania kryteriów zrównoważonego rozwoju.</t>
  </si>
  <si>
    <t>Ogólna łączna ilość emisji CO2 ze wszystkich lotów objętych zredukowanym zakresem załącznika I dyrektywy EU ETS (= B + C)</t>
  </si>
  <si>
    <t>dla których państwo członkowskie wylotu jest takie samo jak państwo członkowskie przylotu [loty krajowe, = suma części (b)]</t>
  </si>
  <si>
    <t>ze wszystkich pozostałych lotów wewnątrz EOG</t>
  </si>
  <si>
    <t>ilość emisji ze wszystkich lotów, w których państwo członkowskie jest miejscem wylotu do innego państwa członkowskiego [= suma części (c)]</t>
  </si>
  <si>
    <t>Emisje z każdego paliwa [t CO2]</t>
  </si>
  <si>
    <t>Naftowe paliwo lotnicze
(Jet A1 lub Jet A)</t>
  </si>
  <si>
    <t>Paliwo alternatywne 1</t>
  </si>
  <si>
    <t>&lt;dodaj więcej paliw przed tą kolumną&gt;</t>
  </si>
  <si>
    <t>OGÓŁEM 
[t CO2]</t>
  </si>
  <si>
    <t>Całkowita liczba lotów</t>
  </si>
  <si>
    <t>Emisje całkowite wprowadzone w części 5(c):</t>
  </si>
  <si>
    <t>Różnica w stosunku do danych wprowadzonych w tym arkuszu:</t>
  </si>
  <si>
    <t>Łączna ilość emisji CO2 ze wszystkich lotów, w których państwo członkowskie wylotu jest takie samo jak państwo członkowskie przylotu (loty krajowe):</t>
  </si>
  <si>
    <t>Proszę wypełnić poniższą tabelę odpowiednimi danymi w odniesieniu do roku sprawozdawczego. Proszę zwrócić uwagę, że na potrzeby obliczenia tych emisji NALEŻY WYKORZYSTAĆ wskaźniki emisji zamieszczone w sekcji 5 (b).</t>
  </si>
  <si>
    <t>Państwo członkowskie wylotu i przylotu</t>
  </si>
  <si>
    <t>Suma z lotów krajowych:</t>
  </si>
  <si>
    <t>Łączna ilość emisji CO2 ze wszystkich lotów wylatujących z każdego państwa członkowskiego do innego państwa członkowskiego lub Szwajcarii:</t>
  </si>
  <si>
    <t>Państwo członkowskie wylotu</t>
  </si>
  <si>
    <t>Państwo przylotu</t>
  </si>
  <si>
    <t>&lt; W razie potrzeby należy dodać dodatkowe wiersze powyżej tego wiersza &gt;</t>
  </si>
  <si>
    <t>Łączna ilość emisji CO2 ze wszystkich lotów wylatujących z każdego państwa członkowskiego do innego państwa członkowskiego:</t>
  </si>
  <si>
    <t>Poniższa tabela jest używana wyłącznie do celów kontroli. Należy upewnić się, że wartości ogółem są zgodne z wynikami w części 5(d). Poniższe części od (b) do (c) należy wypełnić nie naliczając podwójnie emisji.</t>
  </si>
  <si>
    <t>Ogólna łączna ilość emisji CO2 ze wszystkich lotów objętych zakresem systemu CH ETS
(= B + C)</t>
  </si>
  <si>
    <t>Szwajcarskie loty krajowe</t>
  </si>
  <si>
    <t>Loty ze Szwajcarii do państw EOG</t>
  </si>
  <si>
    <t>Proszę zauważyć, że wartość ta powinna zawierać wyłącznie emisje podlegające raportowaniu w ramach systemu CH ETS, tzn. w odniesieniu do zredukowanego zakresu operacji lotniczych objętych systemem.</t>
  </si>
  <si>
    <t>Emisje całkowite wprowadzone w części 5(d):</t>
  </si>
  <si>
    <t>Loty krajowe:</t>
  </si>
  <si>
    <t>Państwo wylotu i przylotu</t>
  </si>
  <si>
    <t>Łączna ilość emisji CO2 ze wszystkich lotów wylatujących ze Szwajcarii do państwa członkowskiego EOG:</t>
  </si>
  <si>
    <t>Dane dotyczące statków powietrznych</t>
  </si>
  <si>
    <t>&lt;&lt;&lt; Proszę kliknąć tutaj, aby przejść do części 9 „Dane dotyczące statków powietrznych” &gt;&gt;&gt;</t>
  </si>
  <si>
    <t>Proszę podać szczegółowe dane dotyczące każdego statku powietrznego używanego w roku objętym niniejszym sprawozdaniem, dla którego jest się operatorem statków powietrznych.</t>
  </si>
  <si>
    <t>Proszę również wskazać, poprzez wybór opcji "PRAWDA" w odpowiedniej kolumnie, rodzaj paliwa stosowany przez dany typ statku powietrznego. Jeżeli w sekcji 5 (b) wymieniono paliwo alternatywne, proszę dokonać odpowiedniego wyboru paliwa w kolumnie "inne".</t>
  </si>
  <si>
    <t>Typ statku powietrznego (oznacznik ICAO typu statku powietrznego)</t>
  </si>
  <si>
    <t>Podtyp statku powietrznego (określony w planie monitorowania, jeżeli dotyczy)</t>
  </si>
  <si>
    <t>Numer rejestracyjny statku powietrznego</t>
  </si>
  <si>
    <t>Właściciel statku powietrznego (jeżeli jest znany); w przypadku dzierżawionego statku powietrznego - wynajmujący</t>
  </si>
  <si>
    <t>Jeżeli statek powietrzny nie należał do floty podmiotu składającego sprawozdanie przez cały rok sprawozdawczy:</t>
  </si>
  <si>
    <t>Data początkowa</t>
  </si>
  <si>
    <t>Data końcowa</t>
  </si>
  <si>
    <t>Zastosowane paliwo</t>
  </si>
  <si>
    <t>inne</t>
  </si>
  <si>
    <t>Na potrzeby systemu
EU ETS</t>
  </si>
  <si>
    <t>Na potrzeby mechanizmu CORSIA
(jeżeli dotyczy)</t>
  </si>
  <si>
    <t>Na potrzeby systemu
CH ETS</t>
  </si>
  <si>
    <t>W razie potrzeby należy dodać dodatkowe wiersze powyżej oznaczenia "koniec". Należy zrobić to poprzez skopiowanie pustego wiersza i wstawienie go poniżej. Zwykłe polecenie "wstawienie wiersza" NIE BĘDZIE wystarczające.</t>
  </si>
  <si>
    <t>&lt;&lt;&lt; Proszę kliknąć tutaj, aby przejść do części 10 "Informacje poszczególnych państw członkowskich" &gt;&gt;&gt;</t>
  </si>
  <si>
    <t>Uwagi</t>
  </si>
  <si>
    <t>Miejsce przeznaczone na dalsze uwagi:</t>
  </si>
  <si>
    <t>&lt;&lt;&lt; Proszę kliknąć tutaj, aby przejść do części 11 "Emisje dla par lotnisk" &gt;&gt;&gt;</t>
  </si>
  <si>
    <t>Dodatkowe informacje dotyczące emisji - EU ETS i CH ETS</t>
  </si>
  <si>
    <t>W celu zmniejszenia obciążeń administracyjnych, załącznik ten powinien zawierać informacje o lotach objętych systemami EU ETS i CH ETS.</t>
  </si>
  <si>
    <t>Proszę wskazać, czy dane zawarte w tym załączniku uznaje się za poufne:</t>
  </si>
  <si>
    <t>Proszę wypełnić poniższą tabelę. Jeżeli potrzebne są dodatkowe wiersze, należy wstawić je powyżej wiersza „koniec listy”. W takim przypadku wzór dla wartości ogółem będzie działał prawidłowo.</t>
  </si>
  <si>
    <t>Należy wziąć pod uwagę fakt, że jeżeli zostaną dodane dodatkowe komórki i/lub skopiowane i wklejone dane z innego programu bądź arkusza kalkulacyjnego, konieczne jest sprawdzenie prawidłowości istniejących formuł. Sprawdzenie prawidłowości obliczeń stanowi w pełni odpowiedzialność operatora statków powietrznych.</t>
  </si>
  <si>
    <t>W poniższej tabeli proszę podać dane (wartości ogółem w ciągu okresu sprawozdawczego dla zredukowanego zakresu operacji lotniczych objętych systemami handlu) dla par lotnisk.</t>
  </si>
  <si>
    <t>Para lotnisk (czteroliterowy oznacznik ICAO)</t>
  </si>
  <si>
    <t>Całkowita liczba lotów dla pary lotnisk</t>
  </si>
  <si>
    <t>Całkowite emisje
[t CO2]</t>
  </si>
  <si>
    <t>Lotnisko wylotu</t>
  </si>
  <si>
    <t>Lotnisko przylotu</t>
  </si>
  <si>
    <t>koniec listy</t>
  </si>
  <si>
    <t>Ogółem na rok sprawozdawczy:</t>
  </si>
  <si>
    <t>W porównaniu z danymi wprowadzonymi w części 5:</t>
  </si>
  <si>
    <t>(12) RAPORTOWANIE NA POTRZEBY MECHANIZMU CORSIA</t>
  </si>
  <si>
    <t>Uwaga: Zakładkę tę należy wypełnić w przypadku obowiązku raportowania emisji w ramach mechanizmu CORSIA do administrującego państwa członkowskiego. Wszystkie loty wchodzące w zakres mechanizmu CORSIA muszą zostać tutaj sprawozdane. Jeżeli loty kwalifikują się do systemu EU ETS i do mechanizmu CORSIA, należy je sprawozdać zarówno w tym miejscu, jak i we właściwych sekcjach formularza powiązanych z systemem EU ETS.</t>
  </si>
  <si>
    <t>W tym miejscu można dokonać wyboru, czy zostanie wykorzystany domyślny wskaźnik emisji stosowany w systemie EU ETS, czy też domyślna wartość wskaźnika określona w dokumentach SARPs mechanizmu CORSIA:</t>
  </si>
  <si>
    <t>Wyjaśnienie do danych poniżej: Proszę wypełnić poniższą listę. Należy sprawozdać wszystkie pary lotnisk, pomiędzy którymi wykonywano operacje w danym roku sprawozdawczym.</t>
  </si>
  <si>
    <t>Uwaga I: Proszę sprawozdać oba kierunki pomiędzy parą lotnisk, jeżeli dotyczy (A-B i B-A).</t>
  </si>
  <si>
    <t>Uwaga III: Proszę również dołączyć do raportu na temat wielkości emisji informację uzupełniającą dotyczącą paliw kwalifikowanych mechanizmu CORSIA, jeżeli takie paliwa zostały wykorzystane w trakcie okresu sprawozdawczego.</t>
  </si>
  <si>
    <t>Uwaga II: Jeżeli wykorzystano różne rodzaje paliwa z różnymi współczynnikami konwersji pomiędzy tą samą parą lotnisk, należy utworzyć identyczną parę lotnisk i sprawozdać tę część paliwa oddzielnie. Proszę zauważyć, że emisje z paliw kwalifikowanych do mechanizmu CORSIA są obliczane przy pomocy współczynników konwersji paliwa odpowiadajacych paliwom lotniczym.</t>
  </si>
  <si>
    <t>Podsumowanie sprawozdanych lotów międzynarodowych oraz emisji</t>
  </si>
  <si>
    <t>Całkowita emisja CO2 z lotów międzynarodowych (w tonach):</t>
  </si>
  <si>
    <t xml:space="preserve">   Całkowita emisja CO2 z lotów będących przedmiotem wymogu kompensacji (w tonach):</t>
  </si>
  <si>
    <t>Całkowita liczba lotów międzynarodowych w trakcie okresu sprawozdawczego:</t>
  </si>
  <si>
    <t xml:space="preserve">   Całkowita liczba lotów międzynarodowych będących przedmiotem wymogu kompensacji:</t>
  </si>
  <si>
    <t>Podsumowanie ilości paliwa (w tonach):</t>
  </si>
  <si>
    <t>Zgłoszenie paliw kwalifikowanych CORSIA (do zastosowania wyłącznie od roku raportowania 2021 i kolejnych)</t>
  </si>
  <si>
    <t>Zgłoszone redukcje emisji</t>
  </si>
  <si>
    <t>Jednostka</t>
  </si>
  <si>
    <t>Całkowite redukcje emisji ze zgłoszonych paliw kwalifikowanych CORSIA:</t>
  </si>
  <si>
    <t>Całkowita masa netto paliw kwalifikowanych CORSIA
(w tonach):</t>
  </si>
  <si>
    <t>Tabela wszystkich par lotnisk</t>
  </si>
  <si>
    <t>Proszę wymienić wszystkie pary lotnisk, pomiędzy którymi zostały wykonane loty międzynarodowe; czy emisje zostały obliczone przy pomocy narzędzi do szacowania emisji; rodzaj i ilość wykorzystanego paliwa. Proszę zapoznać się z  dokumentem CORSIA States for Chapter 3 State Pairs w celu określenia, czy dane połączenie podlega kompensacji emisji:</t>
  </si>
  <si>
    <t>Odlot</t>
  </si>
  <si>
    <t>Przylot</t>
  </si>
  <si>
    <t>Emisja CO2 oszacowana narzędziem?</t>
  </si>
  <si>
    <t>Całkowita ilość zużytego paliwa
(w tonach)</t>
  </si>
  <si>
    <t>Wskaźnik konwersji paliwa</t>
  </si>
  <si>
    <t>Emisje CO2
(w tonach)</t>
  </si>
  <si>
    <t>Czy podlega obowiązkowi kompensacji?</t>
  </si>
  <si>
    <t>Kod ICAO lotniska</t>
  </si>
  <si>
    <t>Kraj</t>
  </si>
  <si>
    <t>DANE DOTYCZĄCE EMISJI WEDŁUG KRAJU I PALIWA - SYSTEM EU ETS</t>
  </si>
  <si>
    <t>Proszę zauważyć, że na potrzeby zgodności z zasadami systemu EU ETS, w tym miejscu należy wybrać opcję "EU ETS" (na podstawie z art. 3 ust. 1 Aktu Delegowanego zgodnie z art. 28c dyrektywy EU ETS, należy zastosować wartości wskazane w rozporządzeniu MRR). Wybór opcji "CORSIA" w tym miejscu jest możliwy tylko jako narzędzie orientacyjne dla operatora statków powietrznych, w celu wskazania jego emisji w ramach mechanizmu CORSIA.</t>
  </si>
  <si>
    <t>Całkowita zgłoszona redukcja emisji CO2 wynikająca z wykorzystania paliw kwalifikowanych CORSIA
(w tonach):</t>
  </si>
  <si>
    <t>Należy pamiętać, że podane tutaj liczby są uważane za właściwe dane określające obowiązek kompensacji w ramach mechanizmu CORSIA. W związku z tym liczby te znajdują odzwierciedlenie również na stronie tytułowej tego raportu i muszą zostać potwierdzone przez akredytowanego weryfikatora. Aby upewnić się, że poniższe dane nie są sprzeczne z wartościami w tym miejscu, są one tutaj automatycznie obliczane. Jeśli jednak lista lotów jest dłuższa niż w oryginalnym szablonie, należy odpowiednio dostosować formuły w tym miejscu.</t>
  </si>
  <si>
    <t>Jeżeli zgłasza się redukcję emisji z wykorzystania paliw kwalifikowanych CORSIA, proszę wypełnić poniższą tabelę zgodnie z zasadami mechanizmu CORSIA.
Dodatkowe informacje dotyczące zgłoszenia są również wymagane i mogą zostać sprawozdane przy wykorzystaniu właściwego dodatkowego formularza dotyczącego informacji dodatkowych o paliwach kwalifikowanych CORSIA.</t>
  </si>
  <si>
    <t xml:space="preserve">Wykaz powinienskłądać się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 lub objęte szwajcarskim systemem handlu CH ETS i/lub loty kwalifikujące się do mechanizmu CORSIA (jeżeli dotyczy). </t>
  </si>
  <si>
    <t>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t>
  </si>
  <si>
    <t>W celu zmniejszenia obciążeń administracyjnych, sekcje (a) i (b) powinny zawierać informacje o emisjach sprawozdawanych w ramach obu systemów, EU ETS i CH ETS.</t>
  </si>
  <si>
    <t>Proszę wprowadzić w tym miejscu zawartość procentową biomasy (% zawartości węgla) w paliwie, która nie spełnia warunków zrównoważonego rozwoju. Biomasa ta jest traktowana jako materiał kopalny, tzn. jest włączona do emisji z paliw kopalnych w punkcie (c), ale jest również przedstawiona jako oddzielna nota uzupełniająca.</t>
  </si>
  <si>
    <t>Uwaga: Jeżeli wykorzystuje się biopaliwo lub mieszankę paliw, dla których kryteria zrównoważonego rozwoju zostały przedstawione wyłącznie dla części wykorzystanej ilości w danym roku, proszę wprowadzić w tym miejscu dwa różne paliwa, pierwsze spełniające kryteria zrównoważonego rozwoju i drugie niespełniające tych kryteriów.</t>
  </si>
  <si>
    <t>Paliwo do silników odrzutowych (Jet B)</t>
  </si>
  <si>
    <t>Proszę zauważyć, że w tym miejscu należy wymienić tylko biopaliwa wykorzystywane w ramach systemu EU ETS. "Paliwa kwalifikowane CORSIA", jeżeli dotyczy, należy raportować w sekcji (12)(b1) tego formularza.</t>
  </si>
  <si>
    <t>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EU ETS, tzn. w odniesieniu do zredukowanego zakresu operacji lotniczych objętych systemem.</t>
  </si>
  <si>
    <t>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CH ETS.</t>
  </si>
  <si>
    <t>W celu zmniejszenia obciążeń administracyjnych, sekcje od (a) do (f) powinny zawierać informacje o emisjach sprawozdawanych w ramach obu systemów, EU ETS i CH ETS.</t>
  </si>
  <si>
    <t>Proszę wprowadzić emisje całkowite dotyczące pełnego zakresu operacji lotniczych objętych systemem EU ETS.</t>
  </si>
  <si>
    <t>Uwaga: Jeżeli wykorzystuje się uproszczone narzędzia dla małych podmiotów, ale przekroczono próg ich stosowania (co jest komunikowane w tym miejscu poprzez informację "nie kwalifikuje się"), zastosowanie mają konsekwencje wynikające z art. 54 ust. 4 rozporządzenia MRR:</t>
  </si>
  <si>
    <t>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t>
  </si>
  <si>
    <t>Narzędzie szacowania emisji wykorzystano dla wszystkich emisji w ramach mechanizmu CORSIA:</t>
  </si>
  <si>
    <t>Proszę podać wielkość emisji związaną z lukami w danych. Wartość ta musi zostać WŁĄCZONA do części 5 i/lub 12 w zależności od typu.</t>
  </si>
  <si>
    <t>Niektórzy operatorzy mają zobowiązania tylko w ramach mechanizmu CORSIA, tzn. nie uczestniczą w systemie EU ETS. Jeżeli ten raport opracowano wyłącznie na potrzeby mechanizmu CORSIA, proszę potwierdzić poniżej, że to jest taki przypadek.</t>
  </si>
  <si>
    <t>W takich przypadkach „akredytację” należy odczytywać jako „certyfikację”, a „krajową jednostkę akredytującą” jako „organ krajowy”.</t>
  </si>
  <si>
    <t>Dyrektywa 2003/87 / WE („dyrektywa EU ETS”) nakłada na operatorów statków powietrznych objętych unijnym systemem handlu uprawnieniami do emisji (EU ETS) obowiązek monitorowania i zgłaszania emisji i danych dotyczących tonokilometrów oraz weryfikacji raportów przez niezależnych i akredytowanych weryfikatorów. (Uwaga: Uproszczone wymagania mogą być wybierane przez operatorów statków powietrznych emitujących mniej niż 25 000 ton CO2 rocznie, związanych z pełnym zakresem EU ETS lub emitujących mniej niż 3000 ton CO2 rocznie w ramach ograniczonego zakresu. Szczegółowe informacje znajdują się w sekcji (1) (d) tego szablonu.)</t>
  </si>
  <si>
    <t>Tym aktem delegowanym jest „Rozporządzenie delegowane Komisji (UE) 2019/1603 z 18.07.2019 uzupełniające dyrektywę 2003/87 / WE Parlamentu Europejskiego i Rady w odniesieniu do środków przyjętych przez Organizację Międzynarodowego Lotnictwa Cywilnego w zakresie monitorowania, sprawozdawczości i weryfikacji emisji lotniczych w celu wdrożenia globalnego środka rynkowego ". Dalej w całym szablonie określa się go jako „akt delegowany [zgodnie z art. 28c]”.</t>
  </si>
  <si>
    <t>Połączenie unijnego systemu handlu EU ETS i szwajcarskiego systemu handlu (CH ETS)</t>
  </si>
  <si>
    <t>Unia Europejska i Szwajcaria zawarły porozumienie w sprawie powiązania ich systemów handlu uprawnieniami do emisji gazów cieplarnianych. Umowa, którą można odnaleźć pod poniższym adresem internetowym, weszła w życie z dniem 1 stycznia 2020 r.</t>
  </si>
  <si>
    <t>Zgodnie z wyżej wymienioną Umową Łączącą, każdy operator statków powietrznych jest przypisany do jednego administrującego państwa członkowskiego, które jest odpowiedzialne za egzekwowanie zobowiązań wynikających zarówno z systemu EU ETS, jak i z systemu CH ETS. W związku z tym połączono roczne raporty na temat wielkości emisji dla obu systemów w jednym szablonie elektronicznym. Niniejszy szablon służy temu połączonemu celowi. Kolorowe oznaczenia wskazują, które dane są istotne w ramach systemu EU ETS, a które w ramach systemu CH ETS (patrz sekcja (IV).12 poniżej).</t>
  </si>
  <si>
    <t>Należy upewnić się, które państwo członkowskie jest odpowiedzialne za administrowanie operatorem statku powietrznego, do którego odnosi się niniejszy raport. Kryteria określające administrujące państwo członkowskie są ustalone w art. 18a dyrektywy EU ETS. Wykaz określający administrujące państwo członkowskie dla każdego operatora statku powietrznego znajduje się na stronie internetowej Komisji (zob. poniżej).</t>
  </si>
  <si>
    <t>ICAO countries translation EN-PL</t>
  </si>
  <si>
    <t>Afganistan</t>
  </si>
  <si>
    <t>Algieria</t>
  </si>
  <si>
    <t>Andora</t>
  </si>
  <si>
    <t>Antigua i Barbuda</t>
  </si>
  <si>
    <t>Argentyna</t>
  </si>
  <si>
    <t>Azerbejdżan</t>
  </si>
  <si>
    <t>Bahamy</t>
  </si>
  <si>
    <t>Bahrajn</t>
  </si>
  <si>
    <t>Bangladesz</t>
  </si>
  <si>
    <t>Białoruś</t>
  </si>
  <si>
    <t>Boliwia</t>
  </si>
  <si>
    <t>Bośnia i Hercegowina</t>
  </si>
  <si>
    <t>Brazylia</t>
  </si>
  <si>
    <t>Brunei</t>
  </si>
  <si>
    <t>Republika Zielonego Przylądka</t>
  </si>
  <si>
    <t>Kambodża</t>
  </si>
  <si>
    <t>Kamerun</t>
  </si>
  <si>
    <t>Kanada</t>
  </si>
  <si>
    <t>Republika Środkowoafrykańska</t>
  </si>
  <si>
    <t>Czad</t>
  </si>
  <si>
    <t>Chiny</t>
  </si>
  <si>
    <t>Kolumbia</t>
  </si>
  <si>
    <t>Komory</t>
  </si>
  <si>
    <t>Kongo</t>
  </si>
  <si>
    <t>Wyspy Cooka</t>
  </si>
  <si>
    <t>Kostaryka</t>
  </si>
  <si>
    <t>Wybrzeże Kości Słoniowej</t>
  </si>
  <si>
    <t>Kuba</t>
  </si>
  <si>
    <t>Korea Północna</t>
  </si>
  <si>
    <t>Dżibuti</t>
  </si>
  <si>
    <t>Dominika</t>
  </si>
  <si>
    <t>Dominikana</t>
  </si>
  <si>
    <t>Ekwador</t>
  </si>
  <si>
    <t>Egipt</t>
  </si>
  <si>
    <t>Salwador</t>
  </si>
  <si>
    <t>Gwinea Równikowa</t>
  </si>
  <si>
    <t>Erytrea</t>
  </si>
  <si>
    <t>Etiopia</t>
  </si>
  <si>
    <t>Fidżi</t>
  </si>
  <si>
    <t>Gruzja</t>
  </si>
  <si>
    <t>Gwatemala</t>
  </si>
  <si>
    <t>Gwinea</t>
  </si>
  <si>
    <t>Gwinea Bissau</t>
  </si>
  <si>
    <t>Gujana</t>
  </si>
  <si>
    <t>Indie</t>
  </si>
  <si>
    <t>Indonezja</t>
  </si>
  <si>
    <t>Iran</t>
  </si>
  <si>
    <t>Irak</t>
  </si>
  <si>
    <t>Izrael</t>
  </si>
  <si>
    <t>Jamajka</t>
  </si>
  <si>
    <t>Japonia</t>
  </si>
  <si>
    <t>Jordania</t>
  </si>
  <si>
    <t>Kazachstan</t>
  </si>
  <si>
    <t>Kenia</t>
  </si>
  <si>
    <t>Kuwejt</t>
  </si>
  <si>
    <t>Kirgistan</t>
  </si>
  <si>
    <t>Laos</t>
  </si>
  <si>
    <t>Liban</t>
  </si>
  <si>
    <t>Libia</t>
  </si>
  <si>
    <t>Madagaskar</t>
  </si>
  <si>
    <t>Malezja</t>
  </si>
  <si>
    <t>Malediwy</t>
  </si>
  <si>
    <t>Wyspy Marshalla</t>
  </si>
  <si>
    <t>Mauretania</t>
  </si>
  <si>
    <t>Meksyk</t>
  </si>
  <si>
    <t>Mikrinezja</t>
  </si>
  <si>
    <t>Monako</t>
  </si>
  <si>
    <t>Czarnogóra</t>
  </si>
  <si>
    <t>Maroko</t>
  </si>
  <si>
    <t>Mozambik</t>
  </si>
  <si>
    <t>Mjanma</t>
  </si>
  <si>
    <t>Nowa Zelandia</t>
  </si>
  <si>
    <t>Nikaragua</t>
  </si>
  <si>
    <t>Macedonia Północna</t>
  </si>
  <si>
    <t>Papua-Nowa Gwinea</t>
  </si>
  <si>
    <t>Paragwaj</t>
  </si>
  <si>
    <t>Filipiny</t>
  </si>
  <si>
    <t>Katar</t>
  </si>
  <si>
    <t>Korea Południowa</t>
  </si>
  <si>
    <t>Mołdawia</t>
  </si>
  <si>
    <t>Rosja</t>
  </si>
  <si>
    <t>Saint Kitts i Nevis</t>
  </si>
  <si>
    <t>Saint Vincent i Grenadyny</t>
  </si>
  <si>
    <t>Wyspy Świętego Tomasza i Książęca</t>
  </si>
  <si>
    <t>Arabia Saudyjska</t>
  </si>
  <si>
    <t>Seszele</t>
  </si>
  <si>
    <t>Singapur</t>
  </si>
  <si>
    <t>Wyspy Salomona</t>
  </si>
  <si>
    <t>Południowa Afryka</t>
  </si>
  <si>
    <t>Sudan Południowy</t>
  </si>
  <si>
    <t>Surinam</t>
  </si>
  <si>
    <t>Syria</t>
  </si>
  <si>
    <t>Tadżykistan</t>
  </si>
  <si>
    <t>Tajlandia</t>
  </si>
  <si>
    <t>Timor Wschodni</t>
  </si>
  <si>
    <t>Trynidad i Tobago</t>
  </si>
  <si>
    <t>Tunezja</t>
  </si>
  <si>
    <t>Turcja</t>
  </si>
  <si>
    <t>Ukraina</t>
  </si>
  <si>
    <t>Zjednoczone Emiraty Arabskie</t>
  </si>
  <si>
    <t>Tanzania</t>
  </si>
  <si>
    <t>Stany Zjednoczone</t>
  </si>
  <si>
    <t>Urugwaj</t>
  </si>
  <si>
    <t>Wenezuela</t>
  </si>
  <si>
    <t>Wietnam</t>
  </si>
  <si>
    <t>Jemen</t>
  </si>
  <si>
    <t>Mikronezja</t>
  </si>
  <si>
    <t>Do wykorzystania w ramach jednoczesnego raportowania na potrzeby systemu EU ETS, systemu ETS Szwajcarii oraz mechanizmu CORSIA</t>
  </si>
  <si>
    <t>Korekta o BIO</t>
  </si>
  <si>
    <t>This is the final version, dated 18 November 2020, providing an update of the final version of the annual emission report template endorsed by the Climate Change Committee by written procedure ending in January 2020 (with a correction of July 2021).</t>
  </si>
  <si>
    <t>Jest to ostateczna wersja, datowana na 18 listopada 2020 r., uwzględniająca aktualizację ostatniej wersji formularza raportu rocznego dla operatorów statków powietrznych zatwierdzonej w pisemnej procedurze przez Komitet ds. Zmian Klimatu podczas posiedzenia w styczniu 2020 r. (z korektą z lipca 2021 r.).</t>
  </si>
  <si>
    <t>Function</t>
  </si>
  <si>
    <t>country_select</t>
  </si>
  <si>
    <t>IF</t>
  </si>
  <si>
    <t>English country names selected</t>
  </si>
  <si>
    <t>Polish country names selected</t>
  </si>
  <si>
    <t>Modyfier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</si>
</sst>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 ;[Red]\-#,##0\ "/>
    <numFmt numFmtId="165" formatCode="#,##0.00_ ;[Red]\-#,##0.00\ "/>
    <numFmt numFmtId="166" formatCode="0;;;@"/>
    <numFmt numFmtId="167" formatCode="#,##0.0"/>
    <numFmt numFmtId="168" formatCode="0.0%"/>
  </numFmts>
  <fonts count="135"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b/>
      <i/>
      <sz val="9"/>
      <color indexed="62"/>
      <name val="Arial"/>
      <family val="2"/>
    </font>
    <font>
      <i/>
      <sz val="9"/>
      <color rgb="FFFF0000"/>
      <name val="Arial"/>
      <family val="2"/>
    </font>
    <font>
      <sz val="11"/>
      <color rgb="FFFF000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u/>
      <sz val="10"/>
      <color rgb="FFFF0000"/>
      <name val="Arial"/>
      <family val="2"/>
    </font>
    <font>
      <sz val="10"/>
      <color rgb="FF000000"/>
      <name val="Arial"/>
      <family val="2"/>
      <charset val="238"/>
    </font>
    <font>
      <sz val="10"/>
      <name val="Arial"/>
      <family val="2"/>
      <charset val="238"/>
    </font>
    <font>
      <sz val="16"/>
      <name val="Arial"/>
      <family val="2"/>
    </font>
    <font>
      <b/>
      <sz val="11"/>
      <color theme="4"/>
      <name val="Calibri"/>
      <family val="2"/>
    </font>
    <font>
      <b/>
      <u/>
      <sz val="20"/>
      <color theme="4"/>
      <name val="Arial"/>
      <family val="2"/>
    </font>
    <font>
      <b/>
      <sz val="14"/>
      <color theme="4"/>
      <name val="Arial"/>
      <family val="2"/>
    </font>
    <font>
      <sz val="10"/>
      <color theme="4"/>
      <name val="Arial"/>
      <family val="2"/>
    </font>
    <font>
      <b/>
      <sz val="10"/>
      <color theme="4"/>
      <name val="Arial"/>
      <family val="2"/>
    </font>
    <font>
      <u/>
      <sz val="10"/>
      <color theme="4"/>
      <name val="Arial"/>
      <family val="2"/>
    </font>
    <font>
      <i/>
      <sz val="10"/>
      <color theme="4"/>
      <name val="Arial"/>
      <family val="2"/>
    </font>
    <font>
      <b/>
      <sz val="12"/>
      <color theme="4"/>
      <name val="Arial"/>
      <family val="2"/>
    </font>
    <font>
      <i/>
      <sz val="9"/>
      <color theme="4"/>
      <name val="Arial"/>
      <family val="2"/>
    </font>
    <font>
      <i/>
      <sz val="8"/>
      <color theme="4"/>
      <name val="Arial"/>
      <family val="2"/>
    </font>
    <font>
      <b/>
      <sz val="8"/>
      <color theme="4"/>
      <name val="Arial"/>
      <family val="2"/>
    </font>
    <font>
      <b/>
      <i/>
      <sz val="8"/>
      <color theme="4"/>
      <name val="Arial"/>
      <family val="2"/>
    </font>
    <font>
      <sz val="11"/>
      <color theme="4"/>
      <name val="Calibri"/>
      <family val="2"/>
    </font>
    <font>
      <i/>
      <u/>
      <sz val="8"/>
      <color theme="4"/>
      <name val="Arial"/>
      <family val="2"/>
    </font>
    <font>
      <b/>
      <sz val="9"/>
      <color theme="4"/>
      <name val="Arial"/>
      <family val="2"/>
    </font>
    <font>
      <b/>
      <u/>
      <sz val="10"/>
      <color theme="4"/>
      <name val="Arial"/>
      <family val="2"/>
    </font>
    <font>
      <sz val="8"/>
      <color theme="4"/>
      <name val="Arial"/>
      <family val="2"/>
    </font>
    <font>
      <b/>
      <vertAlign val="subscript"/>
      <sz val="10"/>
      <color theme="4"/>
      <name val="Arial"/>
      <family val="2"/>
    </font>
    <font>
      <b/>
      <vertAlign val="subscript"/>
      <sz val="8"/>
      <color theme="4"/>
      <name val="Arial"/>
      <family val="2"/>
    </font>
    <font>
      <i/>
      <vertAlign val="subscript"/>
      <sz val="8"/>
      <color theme="4"/>
      <name val="Arial"/>
      <family val="2"/>
    </font>
    <font>
      <b/>
      <vertAlign val="subscript"/>
      <sz val="14"/>
      <color theme="4"/>
      <name val="Arial"/>
      <family val="2"/>
    </font>
    <font>
      <u/>
      <sz val="8"/>
      <color theme="4"/>
      <name val="Arial"/>
      <family val="2"/>
    </font>
    <font>
      <b/>
      <i/>
      <u/>
      <sz val="8"/>
      <color theme="4"/>
      <name val="Arial"/>
      <family val="2"/>
    </font>
    <font>
      <sz val="14"/>
      <color theme="4"/>
      <name val="Arial"/>
      <family val="2"/>
    </font>
    <font>
      <sz val="10"/>
      <color theme="4"/>
      <name val="Arial"/>
      <family val="2"/>
      <charset val="238"/>
    </font>
    <font>
      <sz val="10"/>
      <color theme="4"/>
      <name val="Calibri"/>
      <family val="2"/>
    </font>
    <font>
      <sz val="11"/>
      <color theme="4"/>
      <name val="Arial"/>
      <family val="2"/>
    </font>
    <font>
      <b/>
      <i/>
      <sz val="9"/>
      <color theme="4"/>
      <name val="Arial"/>
      <family val="2"/>
    </font>
    <font>
      <vertAlign val="subscript"/>
      <sz val="10"/>
      <color theme="4"/>
      <name val="Arial"/>
      <family val="2"/>
    </font>
    <font>
      <b/>
      <i/>
      <vertAlign val="subscript"/>
      <sz val="8"/>
      <color indexed="62"/>
      <name val="Arial"/>
      <family val="2"/>
      <charset val="238"/>
    </font>
    <font>
      <b/>
      <sz val="8"/>
      <name val="Arial"/>
      <family val="2"/>
      <charset val="238"/>
    </font>
    <font>
      <b/>
      <sz val="10"/>
      <name val="Arial"/>
      <family val="2"/>
      <charset val="238"/>
    </font>
    <font>
      <i/>
      <sz val="10"/>
      <name val="Arial"/>
      <family val="2"/>
      <charset val="238"/>
    </font>
  </fonts>
  <fills count="42">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
      <patternFill patternType="solid">
        <fgColor rgb="FF00B050"/>
        <bgColor indexed="64"/>
      </patternFill>
    </fill>
    <fill>
      <patternFill patternType="solid">
        <fgColor rgb="FFFFFF0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1158">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0" fillId="0" borderId="0" xfId="0" applyProtection="1"/>
    <xf numFmtId="0" fontId="0" fillId="14" borderId="0" xfId="0" applyFill="1" applyProtection="1"/>
    <xf numFmtId="0" fontId="0" fillId="14" borderId="0" xfId="0" applyFill="1" applyBorder="1" applyProtection="1"/>
    <xf numFmtId="0" fontId="46"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8"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6"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4"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5"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8"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8"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4" fontId="6" fillId="25" borderId="29" xfId="18" applyNumberFormat="1" applyFont="1" applyFill="1" applyBorder="1" applyAlignment="1" applyProtection="1">
      <alignment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57"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2" fillId="26" borderId="0" xfId="18" applyFont="1" applyFill="1" applyProtection="1"/>
    <xf numFmtId="0" fontId="2" fillId="26" borderId="0" xfId="18" applyFill="1" applyProtection="1"/>
    <xf numFmtId="0" fontId="52"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6" fillId="13" borderId="0" xfId="0" applyFont="1" applyFill="1" applyAlignment="1" applyProtection="1">
      <alignment horizontal="left" vertical="top" wrapText="1"/>
    </xf>
    <xf numFmtId="0" fontId="53" fillId="13" borderId="0" xfId="0" applyNumberFormat="1" applyFont="1" applyFill="1" applyAlignment="1" applyProtection="1">
      <alignment horizontal="left" vertical="top" wrapText="1"/>
    </xf>
    <xf numFmtId="0" fontId="51" fillId="13" borderId="0" xfId="0" applyFont="1" applyFill="1" applyAlignment="1" applyProtection="1">
      <alignment horizontal="left" vertical="top" wrapText="1" indent="2"/>
    </xf>
    <xf numFmtId="0" fontId="49"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6" fillId="13" borderId="27"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6"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6"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5" fillId="0" borderId="0" xfId="18" applyFont="1" applyAlignment="1" applyProtection="1">
      <alignment horizontal="left" vertical="top" wrapText="1"/>
    </xf>
    <xf numFmtId="0" fontId="56"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67" fillId="25" borderId="0" xfId="0" applyFont="1" applyFill="1" applyAlignment="1" applyProtection="1">
      <alignment vertical="center"/>
    </xf>
    <xf numFmtId="0" fontId="68"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69"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0" fillId="29" borderId="0" xfId="0" applyFont="1" applyFill="1" applyAlignment="1" applyProtection="1">
      <alignment vertical="center" wrapText="1"/>
    </xf>
    <xf numFmtId="0" fontId="71" fillId="29" borderId="42" xfId="0" applyFont="1" applyFill="1" applyBorder="1" applyAlignment="1" applyProtection="1">
      <alignment vertical="center" wrapText="1"/>
    </xf>
    <xf numFmtId="0" fontId="72" fillId="31" borderId="0" xfId="0" applyFont="1" applyFill="1" applyAlignment="1" applyProtection="1">
      <alignment vertical="center" wrapText="1"/>
    </xf>
    <xf numFmtId="0" fontId="73"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4" fillId="29" borderId="0" xfId="0" applyFont="1" applyFill="1" applyAlignment="1" applyProtection="1">
      <alignment vertical="center" wrapText="1"/>
    </xf>
    <xf numFmtId="0" fontId="61" fillId="0" borderId="0" xfId="0" applyFont="1" applyAlignment="1" applyProtection="1">
      <alignment vertical="top" wrapText="1"/>
    </xf>
    <xf numFmtId="0" fontId="75"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6" fillId="29" borderId="0" xfId="0" applyFont="1" applyFill="1" applyAlignment="1" applyProtection="1">
      <alignment vertical="center" wrapText="1"/>
    </xf>
    <xf numFmtId="0" fontId="77"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6"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78" fillId="29" borderId="0" xfId="0" applyFont="1" applyFill="1" applyAlignment="1" applyProtection="1">
      <alignment vertical="center" wrapText="1"/>
    </xf>
    <xf numFmtId="0" fontId="79" fillId="29" borderId="0" xfId="0" applyFont="1" applyFill="1" applyAlignment="1" applyProtection="1">
      <alignment vertical="center" wrapText="1"/>
    </xf>
    <xf numFmtId="0" fontId="73"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6"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4" fillId="0" borderId="0" xfId="0" applyFont="1" applyAlignment="1" applyProtection="1">
      <alignment vertical="center" wrapText="1"/>
    </xf>
    <xf numFmtId="0" fontId="71"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0"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1"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2" fillId="0" borderId="0" xfId="18" applyFont="1" applyAlignment="1" applyProtection="1">
      <alignment wrapText="1"/>
    </xf>
    <xf numFmtId="0" fontId="82"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5"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2"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2"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3"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8" fillId="27" borderId="0" xfId="0" applyFont="1" applyFill="1" applyAlignment="1" applyProtection="1">
      <alignment horizontal="left" vertical="top" wrapText="1"/>
    </xf>
    <xf numFmtId="0" fontId="89" fillId="27" borderId="0" xfId="0" applyFont="1" applyFill="1" applyAlignment="1" applyProtection="1">
      <alignment vertical="top"/>
    </xf>
    <xf numFmtId="0" fontId="89" fillId="27" borderId="0" xfId="0" applyFont="1" applyFill="1" applyAlignment="1" applyProtection="1">
      <alignment horizontal="right" vertical="top"/>
    </xf>
    <xf numFmtId="0" fontId="89" fillId="27" borderId="0" xfId="0" applyFont="1" applyFill="1" applyBorder="1" applyAlignment="1" applyProtection="1">
      <alignment horizontal="right" vertical="top"/>
    </xf>
    <xf numFmtId="0" fontId="89" fillId="27" borderId="0" xfId="0" applyFont="1" applyFill="1" applyBorder="1" applyAlignment="1" applyProtection="1">
      <alignment vertical="top"/>
    </xf>
    <xf numFmtId="0" fontId="88" fillId="27" borderId="0" xfId="0" applyFont="1" applyFill="1" applyAlignment="1" applyProtection="1">
      <alignment horizontal="right" vertical="top"/>
    </xf>
    <xf numFmtId="0" fontId="89"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5" fillId="25" borderId="66" xfId="18" applyNumberFormat="1" applyFont="1" applyFill="1" applyBorder="1" applyAlignment="1" applyProtection="1">
      <alignment vertical="top"/>
    </xf>
    <xf numFmtId="164" fontId="55" fillId="25" borderId="66" xfId="18" quotePrefix="1" applyNumberFormat="1" applyFont="1" applyFill="1" applyBorder="1" applyAlignment="1" applyProtection="1">
      <alignment vertical="top"/>
    </xf>
    <xf numFmtId="164" fontId="55"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4" fillId="22" borderId="66" xfId="18" applyNumberFormat="1" applyFont="1" applyFill="1" applyBorder="1" applyAlignment="1" applyProtection="1">
      <alignment vertical="top"/>
      <protection locked="0"/>
    </xf>
    <xf numFmtId="164" fontId="95"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5" fillId="22" borderId="66" xfId="18" applyNumberFormat="1" applyFont="1" applyFill="1" applyBorder="1" applyAlignment="1" applyProtection="1">
      <alignment vertical="top"/>
      <protection locked="0"/>
    </xf>
    <xf numFmtId="164" fontId="55" fillId="0" borderId="66" xfId="18" applyNumberFormat="1" applyFont="1" applyFill="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82" fillId="24" borderId="0" xfId="0" applyFont="1" applyFill="1" applyBorder="1" applyAlignment="1" applyProtection="1">
      <alignment vertical="top"/>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6" fillId="13" borderId="0" xfId="0" applyNumberFormat="1" applyFont="1" applyFill="1" applyAlignment="1" applyProtection="1">
      <alignment horizontal="justify" vertical="top" wrapText="1"/>
    </xf>
    <xf numFmtId="0" fontId="66"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5"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49"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3"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5"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7" fillId="13" borderId="0" xfId="0" applyFont="1" applyFill="1" applyAlignment="1" applyProtection="1">
      <alignment horizontal="left" vertical="top" wrapText="1"/>
    </xf>
    <xf numFmtId="0" fontId="92" fillId="27" borderId="0" xfId="0" applyFont="1" applyFill="1" applyAlignment="1" applyProtection="1">
      <alignment horizontal="left" vertical="top" wrapText="1"/>
    </xf>
    <xf numFmtId="0" fontId="90" fillId="13" borderId="0" xfId="0" applyFont="1" applyFill="1" applyAlignment="1" applyProtection="1">
      <alignment horizontal="left" vertical="top" wrapText="1"/>
    </xf>
    <xf numFmtId="0" fontId="47"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6"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1"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5" fillId="0" borderId="7" xfId="18" applyNumberFormat="1" applyFont="1" applyFill="1" applyBorder="1" applyAlignment="1" applyProtection="1">
      <alignment horizontal="left" vertical="top" wrapText="1"/>
    </xf>
    <xf numFmtId="0" fontId="55"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7" fillId="0" borderId="0" xfId="18" applyFont="1" applyFill="1" applyBorder="1" applyAlignment="1" applyProtection="1">
      <alignment horizontal="left" vertical="top" wrapText="1"/>
    </xf>
    <xf numFmtId="0" fontId="49"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8" fillId="0" borderId="0" xfId="14" applyAlignment="1" applyProtection="1">
      <alignment vertical="top" wrapText="1"/>
    </xf>
    <xf numFmtId="0" fontId="0" fillId="0" borderId="0" xfId="0"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0" borderId="0" xfId="18" applyAlignment="1" applyProtection="1">
      <alignment vertical="top" wrapText="1"/>
    </xf>
    <xf numFmtId="0" fontId="7" fillId="0" borderId="29" xfId="18" applyFont="1" applyBorder="1" applyAlignment="1" applyProtection="1">
      <alignment horizontal="center" vertical="top" wrapText="1"/>
    </xf>
    <xf numFmtId="0" fontId="5" fillId="13" borderId="0" xfId="18" applyFont="1" applyFill="1" applyAlignment="1" applyProtection="1">
      <alignment horizontal="left" vertical="top" wrapText="1"/>
    </xf>
    <xf numFmtId="0" fontId="98" fillId="0" borderId="0" xfId="0" applyFont="1" applyAlignment="1" applyProtection="1">
      <alignment vertical="top"/>
    </xf>
    <xf numFmtId="0" fontId="0" fillId="38" borderId="0" xfId="0" applyFill="1" applyAlignment="1" applyProtection="1">
      <alignment vertical="top"/>
    </xf>
    <xf numFmtId="0" fontId="0" fillId="38" borderId="0" xfId="0" applyFill="1" applyAlignment="1" applyProtection="1">
      <alignment vertical="top" wrapText="1"/>
    </xf>
    <xf numFmtId="0" fontId="0" fillId="38" borderId="0" xfId="0" applyFill="1" applyBorder="1" applyAlignment="1" applyProtection="1">
      <alignment vertical="top"/>
    </xf>
    <xf numFmtId="0" fontId="4" fillId="38" borderId="0" xfId="0" applyFont="1" applyFill="1" applyAlignment="1" applyProtection="1">
      <alignment horizontal="center" vertical="top"/>
    </xf>
    <xf numFmtId="0" fontId="37" fillId="38" borderId="0" xfId="0" applyFont="1" applyFill="1" applyAlignment="1" applyProtection="1">
      <alignment vertical="top" wrapText="1"/>
    </xf>
    <xf numFmtId="0" fontId="37" fillId="38" borderId="0" xfId="0" applyFont="1" applyFill="1" applyBorder="1" applyAlignment="1" applyProtection="1">
      <alignment vertical="top" wrapText="1"/>
    </xf>
    <xf numFmtId="0" fontId="2" fillId="0" borderId="30" xfId="18" applyBorder="1" applyAlignment="1" applyProtection="1">
      <alignment vertical="top"/>
    </xf>
    <xf numFmtId="0" fontId="84" fillId="0" borderId="0" xfId="18" applyFont="1" applyAlignment="1" applyProtection="1">
      <alignment horizontal="center" vertical="top" wrapText="1"/>
    </xf>
    <xf numFmtId="0" fontId="2" fillId="38" borderId="0" xfId="18" applyFill="1" applyAlignment="1" applyProtection="1">
      <alignment vertical="top"/>
    </xf>
    <xf numFmtId="0" fontId="2" fillId="39" borderId="0" xfId="18" applyFill="1" applyAlignment="1" applyProtection="1">
      <alignment vertical="top"/>
    </xf>
    <xf numFmtId="0" fontId="2" fillId="38" borderId="0" xfId="18" applyFont="1" applyFill="1" applyAlignment="1" applyProtection="1">
      <alignment vertical="top"/>
    </xf>
    <xf numFmtId="0" fontId="2" fillId="38" borderId="0" xfId="18" applyFill="1" applyAlignment="1" applyProtection="1">
      <alignment vertical="top" wrapText="1"/>
    </xf>
    <xf numFmtId="0" fontId="2" fillId="38" borderId="0" xfId="18" applyFill="1" applyAlignment="1" applyProtection="1">
      <alignment vertical="center"/>
    </xf>
    <xf numFmtId="0" fontId="5" fillId="38" borderId="0" xfId="18" applyFont="1" applyFill="1" applyAlignment="1" applyProtection="1">
      <alignment horizontal="left" vertical="top" wrapText="1"/>
    </xf>
    <xf numFmtId="0" fontId="2" fillId="38" borderId="0" xfId="18" applyFont="1" applyFill="1" applyAlignment="1" applyProtection="1">
      <alignment vertical="center"/>
    </xf>
    <xf numFmtId="165" fontId="6" fillId="28" borderId="29" xfId="18" applyNumberFormat="1" applyFont="1" applyFill="1" applyBorder="1" applyAlignment="1" applyProtection="1">
      <alignment horizontal="right" vertical="top"/>
      <protection locked="0"/>
    </xf>
    <xf numFmtId="164" fontId="7" fillId="25" borderId="29" xfId="18" applyNumberFormat="1" applyFont="1" applyFill="1" applyBorder="1" applyAlignment="1" applyProtection="1">
      <alignment horizontal="right" vertical="top"/>
    </xf>
    <xf numFmtId="164" fontId="6" fillId="25" borderId="29" xfId="18" applyNumberFormat="1" applyFont="1" applyFill="1" applyBorder="1" applyAlignment="1" applyProtection="1">
      <alignment horizontal="right" vertical="top"/>
    </xf>
    <xf numFmtId="164" fontId="6" fillId="25" borderId="29" xfId="18" quotePrefix="1" applyNumberFormat="1" applyFont="1" applyFill="1" applyBorder="1" applyAlignment="1" applyProtection="1">
      <alignment vertical="top"/>
    </xf>
    <xf numFmtId="164" fontId="6" fillId="25" borderId="7" xfId="18" applyNumberFormat="1" applyFont="1" applyFill="1" applyBorder="1" applyAlignment="1" applyProtection="1">
      <alignment vertical="top"/>
    </xf>
    <xf numFmtId="164" fontId="43" fillId="25" borderId="66" xfId="18" quotePrefix="1" applyNumberFormat="1" applyFont="1" applyFill="1" applyBorder="1" applyAlignment="1" applyProtection="1">
      <alignment vertical="top"/>
    </xf>
    <xf numFmtId="164" fontId="43" fillId="25" borderId="66" xfId="18" applyNumberFormat="1" applyFont="1" applyFill="1" applyBorder="1" applyAlignment="1" applyProtection="1">
      <alignment vertical="top"/>
    </xf>
    <xf numFmtId="0" fontId="2" fillId="38" borderId="0" xfId="18" applyNumberFormat="1" applyFill="1" applyBorder="1" applyAlignment="1" applyProtection="1">
      <alignment vertical="top"/>
    </xf>
    <xf numFmtId="0" fontId="25" fillId="38" borderId="0" xfId="18" applyNumberFormat="1" applyFont="1" applyFill="1" applyBorder="1" applyAlignment="1" applyProtection="1">
      <alignment vertical="top"/>
    </xf>
    <xf numFmtId="0" fontId="2" fillId="38" borderId="0" xfId="18" applyNumberFormat="1" applyFill="1" applyAlignment="1" applyProtection="1">
      <alignment vertical="top"/>
    </xf>
    <xf numFmtId="0" fontId="54" fillId="38" borderId="0" xfId="18" applyNumberFormat="1" applyFont="1" applyFill="1" applyAlignment="1" applyProtection="1">
      <alignment vertical="top"/>
    </xf>
    <xf numFmtId="0" fontId="82" fillId="0" borderId="0" xfId="18" applyFont="1" applyAlignment="1" applyProtection="1">
      <alignment vertical="center"/>
    </xf>
    <xf numFmtId="0" fontId="2" fillId="39" borderId="0" xfId="18" applyFill="1" applyProtection="1"/>
    <xf numFmtId="0" fontId="6" fillId="39" borderId="0" xfId="18" applyFont="1" applyFill="1" applyAlignment="1" applyProtection="1">
      <alignment horizontal="center" vertical="top" wrapText="1"/>
    </xf>
    <xf numFmtId="0" fontId="6" fillId="39" borderId="0" xfId="18" applyFont="1" applyFill="1" applyAlignment="1" applyProtection="1">
      <alignment vertical="top"/>
    </xf>
    <xf numFmtId="0" fontId="6" fillId="39" borderId="0" xfId="18" applyFont="1" applyFill="1" applyProtection="1"/>
    <xf numFmtId="0" fontId="82" fillId="0" borderId="0" xfId="18" applyFont="1" applyProtection="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49" fillId="15" borderId="0" xfId="0" applyNumberFormat="1" applyFont="1" applyFill="1" applyAlignment="1" applyProtection="1">
      <alignment horizontal="left" vertical="center" wrapText="1"/>
    </xf>
    <xf numFmtId="0" fontId="4" fillId="13" borderId="0" xfId="18" applyFont="1" applyFill="1" applyAlignment="1" applyProtection="1">
      <alignment horizontal="left" vertical="top" wrapText="1"/>
    </xf>
    <xf numFmtId="0" fontId="45"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46" fillId="13" borderId="27" xfId="18" applyFont="1" applyFill="1" applyBorder="1" applyAlignment="1" applyProtection="1">
      <alignment horizontal="left" vertical="top" wrapText="1"/>
    </xf>
    <xf numFmtId="0" fontId="4" fillId="0" borderId="0" xfId="18" applyFont="1" applyAlignment="1" applyProtection="1">
      <alignment horizontal="left" vertical="top" wrapText="1"/>
    </xf>
    <xf numFmtId="0" fontId="5" fillId="0" borderId="0" xfId="18" applyFont="1" applyAlignment="1" applyProtection="1">
      <alignment horizontal="left" vertical="center" wrapText="1"/>
    </xf>
    <xf numFmtId="0" fontId="43" fillId="0" borderId="29" xfId="18" applyNumberFormat="1"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11" fillId="13" borderId="0" xfId="18" applyFont="1" applyFill="1" applyBorder="1" applyAlignment="1" applyProtection="1">
      <alignment horizontal="left" vertical="top" wrapText="1"/>
    </xf>
    <xf numFmtId="0" fontId="2" fillId="33" borderId="0" xfId="18" applyFill="1" applyAlignment="1" applyProtection="1">
      <alignment horizontal="center" vertical="top"/>
    </xf>
    <xf numFmtId="0" fontId="2" fillId="26" borderId="0" xfId="18" applyNumberFormat="1" applyFill="1" applyAlignment="1" applyProtection="1">
      <alignment horizontal="left" vertical="top"/>
    </xf>
    <xf numFmtId="0" fontId="7" fillId="0" borderId="29" xfId="18" applyNumberFormat="1" applyFont="1" applyBorder="1" applyAlignment="1" applyProtection="1">
      <alignment horizontal="left" vertical="top" wrapText="1"/>
    </xf>
    <xf numFmtId="0" fontId="25" fillId="0" borderId="0" xfId="18" applyNumberFormat="1" applyFont="1" applyBorder="1" applyAlignment="1" applyProtection="1">
      <alignment horizontal="left" vertical="top"/>
    </xf>
    <xf numFmtId="0" fontId="7" fillId="38" borderId="20" xfId="18" applyFont="1" applyFill="1" applyBorder="1" applyAlignment="1" applyProtection="1">
      <alignment horizontal="left" vertical="top" wrapText="1"/>
    </xf>
    <xf numFmtId="0" fontId="11" fillId="13" borderId="0" xfId="18" applyFont="1" applyFill="1" applyBorder="1" applyAlignment="1" applyProtection="1">
      <alignment horizontal="left" vertical="center" wrapText="1"/>
    </xf>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2" fillId="36" borderId="0" xfId="18" applyFill="1" applyAlignment="1" applyProtection="1">
      <alignment horizontal="center" vertical="top"/>
    </xf>
    <xf numFmtId="0" fontId="100" fillId="0" borderId="0" xfId="0" applyFont="1" applyProtection="1"/>
    <xf numFmtId="0" fontId="100" fillId="0" borderId="0" xfId="0" applyFont="1"/>
    <xf numFmtId="0" fontId="100" fillId="18" borderId="0" xfId="0" applyFont="1" applyFill="1" applyProtection="1"/>
    <xf numFmtId="0" fontId="2" fillId="16" borderId="0" xfId="0" applyFont="1" applyFill="1" applyBorder="1" applyAlignment="1" applyProtection="1">
      <alignment horizontal="left" vertical="top" wrapText="1"/>
    </xf>
    <xf numFmtId="0" fontId="100" fillId="17" borderId="24" xfId="0" applyFont="1" applyFill="1" applyBorder="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11"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13" borderId="0" xfId="18" applyFont="1" applyFill="1" applyAlignment="1" applyProtection="1">
      <alignment vertical="top" wrapText="1"/>
    </xf>
    <xf numFmtId="0" fontId="56"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 fillId="0" borderId="0" xfId="18" applyFont="1" applyAlignment="1" applyProtection="1">
      <alignment horizontal="left" vertical="top" wrapText="1"/>
    </xf>
    <xf numFmtId="0" fontId="4" fillId="0" borderId="0" xfId="18" applyFont="1" applyAlignment="1" applyProtection="1">
      <alignment horizontal="left" vertical="top" wrapText="1"/>
    </xf>
    <xf numFmtId="0" fontId="7" fillId="0" borderId="7" xfId="18" applyFont="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02" fillId="0" borderId="0" xfId="19" applyFont="1" applyFill="1" applyBorder="1" applyAlignment="1" applyProtection="1">
      <alignment vertical="top" wrapText="1"/>
    </xf>
    <xf numFmtId="0" fontId="103" fillId="0" borderId="0" xfId="0"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14" applyFont="1" applyFill="1" applyBorder="1" applyAlignment="1" applyProtection="1">
      <alignment vertical="top" wrapText="1"/>
    </xf>
    <xf numFmtId="0" fontId="108" fillId="0" borderId="0" xfId="0" applyFont="1" applyFill="1" applyBorder="1" applyAlignment="1" applyProtection="1">
      <alignment vertical="top" wrapText="1"/>
    </xf>
    <xf numFmtId="0" fontId="109"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4" fillId="0" borderId="0" xfId="0" applyFont="1" applyFill="1" applyBorder="1" applyAlignment="1" applyProtection="1">
      <alignment vertical="top" wrapText="1"/>
    </xf>
    <xf numFmtId="0" fontId="115"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8" fillId="0" borderId="0" xfId="0" applyFont="1" applyFill="1" applyBorder="1" applyAlignment="1" applyProtection="1">
      <alignment vertical="top" wrapText="1"/>
    </xf>
    <xf numFmtId="0" fontId="123" fillId="0" borderId="0" xfId="0" applyFont="1" applyFill="1" applyBorder="1" applyAlignment="1" applyProtection="1">
      <alignment vertical="top" wrapText="1"/>
    </xf>
    <xf numFmtId="0" fontId="125" fillId="0" borderId="0" xfId="0" applyFont="1" applyFill="1" applyBorder="1" applyAlignment="1" applyProtection="1">
      <alignment vertical="top" wrapText="1"/>
    </xf>
    <xf numFmtId="0" fontId="103" fillId="0" borderId="0" xfId="0" applyFont="1" applyFill="1" applyBorder="1" applyAlignment="1" applyProtection="1">
      <alignment horizontal="left" vertical="top" wrapText="1"/>
    </xf>
    <xf numFmtId="0" fontId="105" fillId="0" borderId="0" xfId="0" applyFont="1" applyFill="1" applyBorder="1" applyAlignment="1" applyProtection="1">
      <alignment vertical="top"/>
    </xf>
    <xf numFmtId="0" fontId="105" fillId="0" borderId="0" xfId="0" applyFont="1" applyFill="1" applyBorder="1" applyAlignment="1" applyProtection="1">
      <alignment horizontal="left" vertical="top"/>
    </xf>
    <xf numFmtId="0" fontId="106" fillId="0" borderId="0" xfId="0" applyFont="1" applyFill="1" applyBorder="1" applyAlignment="1" applyProtection="1">
      <alignment horizontal="left" vertical="top" wrapText="1"/>
    </xf>
    <xf numFmtId="0" fontId="106" fillId="0" borderId="0" xfId="0" applyNumberFormat="1" applyFont="1" applyFill="1" applyBorder="1" applyAlignment="1" applyProtection="1">
      <alignment horizontal="left" vertical="top"/>
    </xf>
    <xf numFmtId="0" fontId="111" fillId="0" borderId="0" xfId="0" applyFont="1" applyFill="1" applyBorder="1" applyAlignment="1" applyProtection="1">
      <alignment horizontal="left" vertical="top" wrapText="1"/>
    </xf>
    <xf numFmtId="0" fontId="108" fillId="0" borderId="0" xfId="0" applyNumberFormat="1" applyFont="1" applyFill="1" applyBorder="1" applyAlignment="1" applyProtection="1">
      <alignment horizontal="left" vertical="top"/>
    </xf>
    <xf numFmtId="0" fontId="105"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vertical="top" wrapText="1"/>
    </xf>
    <xf numFmtId="0" fontId="125" fillId="0" borderId="0" xfId="0" applyNumberFormat="1" applyFont="1" applyFill="1" applyBorder="1" applyAlignment="1" applyProtection="1">
      <alignment horizontal="left" vertical="top" wrapText="1"/>
    </xf>
    <xf numFmtId="0" fontId="105" fillId="0" borderId="0" xfId="0" applyNumberFormat="1" applyFont="1" applyFill="1" applyBorder="1" applyAlignment="1" applyProtection="1">
      <alignment horizontal="left" vertical="top" wrapText="1"/>
    </xf>
    <xf numFmtId="0" fontId="106" fillId="0" borderId="0" xfId="0" applyNumberFormat="1" applyFont="1" applyFill="1" applyBorder="1" applyAlignment="1" applyProtection="1">
      <alignment horizontal="left" vertical="top" wrapText="1"/>
    </xf>
    <xf numFmtId="0" fontId="104" fillId="0" borderId="0" xfId="18" applyFont="1" applyFill="1" applyBorder="1" applyAlignment="1" applyProtection="1">
      <alignment horizontal="left" vertical="top" wrapText="1"/>
    </xf>
    <xf numFmtId="0" fontId="109" fillId="0" borderId="0" xfId="18" applyFont="1" applyFill="1" applyBorder="1" applyAlignment="1" applyProtection="1">
      <alignment horizontal="left" vertical="top"/>
    </xf>
    <xf numFmtId="0" fontId="111" fillId="0" borderId="0" xfId="18" applyFont="1" applyFill="1" applyBorder="1" applyAlignment="1" applyProtection="1">
      <alignment horizontal="left" vertical="top" wrapText="1"/>
    </xf>
    <xf numFmtId="0" fontId="106"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8" fillId="0" borderId="0" xfId="18"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xf>
    <xf numFmtId="0" fontId="118" fillId="0" borderId="0" xfId="18" applyFont="1" applyFill="1" applyBorder="1" applyAlignment="1" applyProtection="1">
      <alignment horizontal="left" vertical="top"/>
    </xf>
    <xf numFmtId="0" fontId="105" fillId="0" borderId="0" xfId="18" applyFont="1" applyFill="1" applyBorder="1" applyAlignment="1" applyProtection="1">
      <alignment horizontal="left" vertical="top"/>
    </xf>
    <xf numFmtId="0" fontId="104" fillId="0" borderId="0" xfId="18" applyNumberFormat="1" applyFont="1" applyFill="1" applyBorder="1" applyAlignment="1" applyProtection="1">
      <alignment horizontal="left" vertical="top"/>
    </xf>
    <xf numFmtId="0" fontId="106" fillId="0" borderId="0" xfId="18"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wrapText="1"/>
    </xf>
    <xf numFmtId="0" fontId="111" fillId="0" borderId="0" xfId="18" applyNumberFormat="1" applyFont="1" applyFill="1" applyBorder="1" applyAlignment="1" applyProtection="1">
      <alignment horizontal="left" vertical="top" wrapText="1"/>
    </xf>
    <xf numFmtId="0" fontId="105" fillId="0" borderId="0" xfId="18" applyNumberFormat="1" applyFont="1" applyFill="1" applyBorder="1" applyAlignment="1" applyProtection="1">
      <alignment horizontal="left" vertical="top"/>
    </xf>
    <xf numFmtId="0" fontId="111" fillId="0" borderId="0" xfId="18" applyNumberFormat="1" applyFont="1" applyFill="1" applyBorder="1" applyAlignment="1" applyProtection="1">
      <alignment horizontal="left" vertical="top"/>
    </xf>
    <xf numFmtId="0" fontId="116" fillId="0" borderId="0" xfId="18" applyNumberFormat="1" applyFont="1" applyFill="1" applyBorder="1" applyAlignment="1" applyProtection="1">
      <alignment horizontal="left" vertical="top"/>
    </xf>
    <xf numFmtId="0" fontId="118" fillId="0" borderId="0" xfId="18"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105" fillId="0" borderId="0" xfId="18" applyFont="1" applyFill="1" applyBorder="1" applyAlignment="1" applyProtection="1">
      <alignment vertical="top" wrapText="1"/>
    </xf>
    <xf numFmtId="0" fontId="105" fillId="0" borderId="0" xfId="18" applyFont="1" applyBorder="1" applyAlignment="1" applyProtection="1">
      <alignment horizontal="left" vertical="top"/>
    </xf>
    <xf numFmtId="0" fontId="126" fillId="0" borderId="0" xfId="0" applyFont="1" applyBorder="1" applyAlignment="1">
      <alignment vertical="top"/>
    </xf>
    <xf numFmtId="0" fontId="117" fillId="0" borderId="0" xfId="0" applyFont="1" applyFill="1" applyBorder="1" applyAlignment="1">
      <alignment horizontal="left" vertical="top"/>
    </xf>
    <xf numFmtId="0" fontId="106" fillId="0" borderId="0" xfId="0" applyFont="1" applyFill="1" applyBorder="1" applyAlignment="1" applyProtection="1">
      <alignment horizontal="left" vertical="top"/>
    </xf>
    <xf numFmtId="0" fontId="115" fillId="0" borderId="0" xfId="0" applyFont="1" applyFill="1" applyBorder="1" applyAlignment="1" applyProtection="1">
      <alignment horizontal="left" vertical="top" wrapText="1"/>
    </xf>
    <xf numFmtId="0" fontId="111" fillId="0" borderId="0" xfId="0" applyFont="1" applyFill="1" applyBorder="1" applyAlignment="1">
      <alignment horizontal="left" vertical="top" wrapText="1"/>
    </xf>
    <xf numFmtId="0" fontId="128" fillId="0" borderId="0" xfId="0" applyFont="1" applyFill="1" applyBorder="1" applyAlignment="1" applyProtection="1">
      <alignment horizontal="left" vertical="top" wrapText="1"/>
    </xf>
    <xf numFmtId="0" fontId="129" fillId="0" borderId="0" xfId="0" applyFont="1" applyFill="1" applyBorder="1" applyAlignment="1" applyProtection="1">
      <alignment horizontal="left" vertical="top" wrapText="1"/>
    </xf>
    <xf numFmtId="0" fontId="110" fillId="0" borderId="0" xfId="0" applyFont="1" applyFill="1" applyBorder="1" applyAlignment="1" applyProtection="1">
      <alignment horizontal="left" vertical="top" wrapText="1"/>
    </xf>
    <xf numFmtId="166" fontId="105" fillId="0" borderId="0" xfId="0" applyNumberFormat="1" applyFont="1" applyFill="1" applyBorder="1" applyAlignment="1" applyProtection="1">
      <alignment horizontal="left" vertical="top"/>
    </xf>
    <xf numFmtId="0" fontId="105" fillId="33" borderId="0" xfId="18" applyFont="1" applyFill="1" applyAlignment="1" applyProtection="1">
      <alignment horizontal="center" vertical="top"/>
    </xf>
    <xf numFmtId="0" fontId="103" fillId="0" borderId="0" xfId="0" applyFont="1" applyFill="1" applyAlignment="1" applyProtection="1">
      <alignment horizontal="left" vertical="top" wrapText="1"/>
    </xf>
    <xf numFmtId="0" fontId="105" fillId="0" borderId="0" xfId="0" applyFont="1" applyFill="1"/>
    <xf numFmtId="0" fontId="106" fillId="0" borderId="0" xfId="14" applyFont="1" applyFill="1" applyAlignment="1" applyProtection="1">
      <alignment horizontal="left" vertical="top" wrapText="1"/>
    </xf>
    <xf numFmtId="0" fontId="105" fillId="0" borderId="0" xfId="14" applyFont="1" applyFill="1" applyAlignment="1" applyProtection="1">
      <alignment horizontal="left" vertical="top" wrapText="1"/>
    </xf>
    <xf numFmtId="0" fontId="105" fillId="0" borderId="0" xfId="0" applyFont="1" applyFill="1" applyAlignment="1" applyProtection="1">
      <alignment horizontal="left" vertical="top" wrapText="1"/>
    </xf>
    <xf numFmtId="0" fontId="125" fillId="0" borderId="0" xfId="0" applyNumberFormat="1" applyFont="1" applyFill="1" applyAlignment="1" applyProtection="1">
      <alignment horizontal="left" vertical="center" wrapText="1"/>
    </xf>
    <xf numFmtId="0" fontId="111" fillId="0" borderId="0" xfId="18" applyFont="1" applyFill="1" applyAlignment="1" applyProtection="1">
      <alignment horizontal="left" vertical="center" wrapText="1"/>
    </xf>
    <xf numFmtId="0" fontId="113" fillId="0" borderId="0" xfId="18" applyFont="1" applyFill="1" applyAlignment="1" applyProtection="1">
      <alignment horizontal="left" vertical="center" wrapText="1"/>
    </xf>
    <xf numFmtId="0" fontId="106" fillId="0" borderId="0" xfId="18" applyFont="1" applyFill="1" applyAlignment="1" applyProtection="1">
      <alignment horizontal="left" vertical="top" wrapText="1"/>
    </xf>
    <xf numFmtId="0" fontId="105" fillId="0" borderId="0" xfId="18" applyFont="1" applyFill="1" applyAlignment="1" applyProtection="1">
      <alignment horizontal="left" vertical="top" wrapText="1"/>
    </xf>
    <xf numFmtId="0" fontId="106" fillId="0" borderId="0" xfId="18" applyFont="1" applyFill="1" applyAlignment="1" applyProtection="1">
      <alignment horizontal="left" vertical="top"/>
    </xf>
    <xf numFmtId="0" fontId="106" fillId="0" borderId="7" xfId="18" applyFont="1" applyFill="1" applyBorder="1" applyAlignment="1" applyProtection="1">
      <alignment horizontal="left" vertical="top" wrapText="1"/>
    </xf>
    <xf numFmtId="0" fontId="111" fillId="0" borderId="0" xfId="18" applyFont="1" applyFill="1" applyAlignment="1" applyProtection="1">
      <alignment horizontal="left" vertical="top" wrapText="1"/>
    </xf>
    <xf numFmtId="0" fontId="106" fillId="0" borderId="27" xfId="18" applyFont="1" applyFill="1" applyBorder="1" applyAlignment="1" applyProtection="1">
      <alignment horizontal="left" vertical="top" wrapText="1"/>
    </xf>
    <xf numFmtId="0" fontId="105" fillId="0" borderId="0" xfId="18" applyNumberFormat="1" applyFont="1" applyFill="1" applyAlignment="1" applyProtection="1">
      <alignment horizontal="left" vertical="top"/>
    </xf>
    <xf numFmtId="0" fontId="106" fillId="0" borderId="0" xfId="18" applyNumberFormat="1" applyFont="1" applyFill="1" applyAlignment="1" applyProtection="1">
      <alignment horizontal="left" vertical="top" wrapText="1"/>
    </xf>
    <xf numFmtId="0" fontId="112" fillId="0" borderId="29" xfId="18" applyNumberFormat="1" applyFont="1" applyFill="1" applyBorder="1" applyAlignment="1" applyProtection="1">
      <alignment horizontal="left" vertical="top" wrapText="1"/>
    </xf>
    <xf numFmtId="0" fontId="111" fillId="0" borderId="29" xfId="18" applyNumberFormat="1" applyFont="1" applyFill="1" applyBorder="1" applyAlignment="1" applyProtection="1">
      <alignment horizontal="left" vertical="top" wrapText="1" indent="1"/>
    </xf>
    <xf numFmtId="0" fontId="112" fillId="0" borderId="7" xfId="18" applyNumberFormat="1" applyFont="1" applyFill="1" applyBorder="1" applyAlignment="1" applyProtection="1">
      <alignment horizontal="left" vertical="top" wrapText="1"/>
    </xf>
    <xf numFmtId="0" fontId="112" fillId="0" borderId="20" xfId="18" applyFont="1" applyFill="1" applyBorder="1" applyAlignment="1" applyProtection="1">
      <alignment horizontal="left" vertical="top" wrapText="1"/>
    </xf>
    <xf numFmtId="0" fontId="109" fillId="0" borderId="0" xfId="18" applyFont="1" applyFill="1" applyBorder="1" applyAlignment="1" applyProtection="1">
      <alignment horizontal="left"/>
    </xf>
    <xf numFmtId="0" fontId="111" fillId="0" borderId="0" xfId="18" applyFont="1" applyFill="1" applyBorder="1" applyAlignment="1" applyProtection="1">
      <alignment horizontal="left" vertical="center" wrapText="1"/>
    </xf>
    <xf numFmtId="0" fontId="105" fillId="0" borderId="0" xfId="0" applyFont="1" applyFill="1" applyAlignment="1" applyProtection="1">
      <alignment horizontal="left"/>
    </xf>
    <xf numFmtId="0" fontId="2" fillId="40" borderId="0" xfId="18" applyFill="1" applyAlignment="1" applyProtection="1">
      <alignment horizontal="center" vertical="top"/>
    </xf>
    <xf numFmtId="0" fontId="5" fillId="13" borderId="0" xfId="18" applyFont="1" applyFill="1" applyAlignment="1" applyProtection="1">
      <alignment horizontal="justify" vertical="center" wrapText="1"/>
    </xf>
    <xf numFmtId="0" fontId="100" fillId="17" borderId="0" xfId="0" applyFont="1" applyFill="1" applyProtection="1"/>
    <xf numFmtId="0" fontId="7" fillId="28" borderId="29" xfId="0" applyNumberFormat="1" applyFont="1" applyFill="1" applyBorder="1" applyAlignment="1" applyProtection="1">
      <alignment vertical="center"/>
      <protection locked="0"/>
    </xf>
    <xf numFmtId="0" fontId="7" fillId="0" borderId="29" xfId="18" applyFont="1" applyBorder="1" applyAlignment="1" applyProtection="1">
      <alignment horizontal="center" vertical="center" wrapText="1"/>
    </xf>
    <xf numFmtId="0" fontId="132" fillId="0" borderId="29" xfId="18" applyFont="1" applyBorder="1" applyAlignment="1" applyProtection="1">
      <alignment horizontal="center" vertical="center" wrapText="1"/>
    </xf>
    <xf numFmtId="0" fontId="7" fillId="0" borderId="7" xfId="18" applyFont="1" applyBorder="1" applyAlignment="1" applyProtection="1">
      <alignment vertical="center"/>
    </xf>
    <xf numFmtId="0" fontId="6" fillId="0" borderId="32" xfId="18" applyFont="1" applyBorder="1" applyAlignment="1" applyProtection="1">
      <alignment vertical="center"/>
    </xf>
    <xf numFmtId="0" fontId="7" fillId="0" borderId="29" xfId="18" applyFont="1" applyBorder="1" applyAlignment="1" applyProtection="1">
      <alignment horizontal="center" vertical="center"/>
    </xf>
    <xf numFmtId="0" fontId="7" fillId="0" borderId="0" xfId="18" applyFont="1" applyAlignment="1" applyProtection="1">
      <alignment horizontal="center" vertical="center" wrapText="1"/>
    </xf>
    <xf numFmtId="0" fontId="6" fillId="0" borderId="7" xfId="18" applyFont="1" applyBorder="1" applyAlignment="1" applyProtection="1">
      <alignment vertical="center"/>
    </xf>
    <xf numFmtId="0" fontId="7" fillId="22" borderId="29" xfId="18" applyFont="1" applyFill="1" applyBorder="1" applyAlignment="1" applyProtection="1">
      <alignment horizontal="center" vertical="center"/>
      <protection locked="0"/>
    </xf>
    <xf numFmtId="0" fontId="65" fillId="25" borderId="29" xfId="18" applyFont="1" applyFill="1" applyBorder="1" applyAlignment="1" applyProtection="1">
      <alignment horizontal="center" vertical="center" wrapText="1"/>
    </xf>
    <xf numFmtId="0" fontId="65" fillId="25" borderId="20" xfId="18" applyFont="1" applyFill="1" applyBorder="1" applyAlignment="1" applyProtection="1">
      <alignment horizontal="center" vertical="center" wrapText="1"/>
    </xf>
    <xf numFmtId="0" fontId="7" fillId="25" borderId="29" xfId="18" applyFont="1" applyFill="1" applyBorder="1" applyAlignment="1" applyProtection="1">
      <alignment horizontal="center" vertical="center"/>
    </xf>
    <xf numFmtId="164" fontId="2" fillId="0" borderId="0" xfId="18" applyNumberFormat="1" applyFill="1" applyBorder="1" applyAlignment="1" applyProtection="1">
      <alignment vertical="center"/>
    </xf>
    <xf numFmtId="164" fontId="2" fillId="28" borderId="29" xfId="18" quotePrefix="1" applyNumberFormat="1" applyFill="1" applyBorder="1" applyAlignment="1" applyProtection="1">
      <alignment horizontal="right" vertical="center"/>
      <protection locked="0"/>
    </xf>
    <xf numFmtId="0" fontId="4" fillId="13" borderId="29" xfId="0" applyFont="1" applyFill="1" applyBorder="1" applyAlignment="1" applyProtection="1">
      <alignment horizontal="center" vertical="center" wrapText="1"/>
    </xf>
    <xf numFmtId="0" fontId="4" fillId="13" borderId="29" xfId="18" applyFont="1" applyFill="1" applyBorder="1" applyAlignment="1" applyProtection="1">
      <alignment horizontal="center" vertical="center" wrapText="1"/>
    </xf>
    <xf numFmtId="0" fontId="2" fillId="27" borderId="8" xfId="18" applyFont="1" applyFill="1" applyBorder="1" applyAlignment="1" applyProtection="1">
      <alignment horizontal="center" vertical="center" wrapText="1"/>
    </xf>
    <xf numFmtId="0" fontId="2" fillId="27" borderId="29" xfId="18" applyFont="1" applyFill="1" applyBorder="1" applyAlignment="1" applyProtection="1">
      <alignment horizontal="center" vertical="center" wrapText="1"/>
    </xf>
    <xf numFmtId="0" fontId="7" fillId="0" borderId="29" xfId="18" applyNumberFormat="1" applyFont="1" applyFill="1" applyBorder="1" applyAlignment="1" applyProtection="1">
      <alignment horizontal="center" vertical="center" wrapText="1"/>
    </xf>
    <xf numFmtId="0" fontId="55" fillId="0" borderId="29" xfId="18" applyNumberFormat="1" applyFont="1" applyFill="1" applyBorder="1" applyAlignment="1" applyProtection="1">
      <alignment horizontal="center" vertical="center" wrapText="1"/>
    </xf>
    <xf numFmtId="0" fontId="25" fillId="0" borderId="29" xfId="18" applyNumberFormat="1" applyFont="1" applyBorder="1" applyAlignment="1" applyProtection="1">
      <alignment vertical="center"/>
    </xf>
    <xf numFmtId="0" fontId="7" fillId="0" borderId="7" xfId="18" applyNumberFormat="1" applyFont="1" applyBorder="1" applyAlignment="1" applyProtection="1">
      <alignment vertical="center"/>
    </xf>
    <xf numFmtId="0" fontId="7" fillId="0" borderId="8" xfId="18" applyNumberFormat="1" applyFont="1" applyBorder="1" applyAlignment="1" applyProtection="1">
      <alignment vertical="center"/>
    </xf>
    <xf numFmtId="0" fontId="7" fillId="0" borderId="29" xfId="18" applyNumberFormat="1" applyFont="1" applyBorder="1" applyAlignment="1" applyProtection="1">
      <alignment horizontal="center" vertical="center" wrapText="1"/>
    </xf>
    <xf numFmtId="0" fontId="7" fillId="0" borderId="29" xfId="18" applyFont="1" applyFill="1" applyBorder="1" applyAlignment="1" applyProtection="1">
      <alignment horizontal="center" vertical="center" wrapText="1"/>
    </xf>
    <xf numFmtId="0" fontId="2" fillId="0" borderId="29" xfId="18" applyNumberFormat="1" applyFont="1" applyFill="1" applyBorder="1" applyAlignment="1" applyProtection="1">
      <alignment horizontal="center" vertical="top" wrapText="1"/>
    </xf>
    <xf numFmtId="0" fontId="2" fillId="0" borderId="29" xfId="18" applyFill="1" applyBorder="1" applyAlignment="1" applyProtection="1">
      <alignment horizontal="center" vertical="top" wrapText="1"/>
    </xf>
    <xf numFmtId="0" fontId="7" fillId="0" borderId="7"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6" fillId="13" borderId="29" xfId="18" applyFont="1" applyFill="1" applyBorder="1" applyAlignment="1" applyProtection="1">
      <alignment horizontal="center" vertical="center"/>
    </xf>
    <xf numFmtId="164" fontId="6" fillId="13" borderId="29" xfId="18" applyNumberFormat="1" applyFont="1" applyFill="1" applyBorder="1" applyAlignment="1" applyProtection="1">
      <alignment horizontal="center" vertical="center"/>
    </xf>
    <xf numFmtId="0" fontId="2" fillId="27" borderId="7" xfId="0" applyFont="1" applyFill="1" applyBorder="1" applyAlignment="1" applyProtection="1">
      <alignment horizontal="left" vertical="top" wrapText="1"/>
    </xf>
    <xf numFmtId="0" fontId="133" fillId="0" borderId="29" xfId="0" applyFont="1" applyBorder="1" applyAlignment="1" applyProtection="1">
      <alignment horizontal="center" vertical="center"/>
    </xf>
    <xf numFmtId="0" fontId="0" fillId="41" borderId="0" xfId="0" applyFill="1" applyProtection="1"/>
    <xf numFmtId="0" fontId="2" fillId="36" borderId="0" xfId="0" applyFont="1" applyFill="1" applyAlignment="1" applyProtection="1">
      <alignment vertical="center" wrapText="1"/>
    </xf>
    <xf numFmtId="0" fontId="80" fillId="36" borderId="0" xfId="0" applyFont="1" applyFill="1" applyAlignment="1" applyProtection="1">
      <alignment vertical="center" wrapText="1"/>
    </xf>
    <xf numFmtId="0" fontId="100" fillId="17" borderId="27" xfId="0" applyFont="1" applyFill="1" applyBorder="1" applyProtection="1"/>
    <xf numFmtId="0" fontId="134" fillId="0" borderId="0" xfId="0" applyFont="1" applyProtection="1"/>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8" fillId="0" borderId="0" xfId="14" applyFill="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7" fillId="25" borderId="7" xfId="0" applyNumberFormat="1" applyFont="1" applyFill="1" applyBorder="1" applyAlignment="1" applyProtection="1">
      <alignment horizontal="right" vertical="top"/>
    </xf>
    <xf numFmtId="3" fontId="57"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0" xfId="0" applyAlignment="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4" fillId="0" borderId="0" xfId="0" applyFont="1" applyAlignment="1" applyProtection="1">
      <alignment vertical="top" wrapText="1"/>
    </xf>
    <xf numFmtId="3" fontId="57" fillId="17" borderId="7" xfId="0" applyNumberFormat="1" applyFont="1" applyFill="1" applyBorder="1" applyAlignment="1" applyProtection="1">
      <alignment horizontal="right" vertical="top"/>
    </xf>
    <xf numFmtId="3" fontId="57" fillId="17" borderId="32" xfId="0" applyNumberFormat="1" applyFont="1" applyFill="1" applyBorder="1" applyAlignment="1" applyProtection="1">
      <alignment horizontal="right" vertical="top"/>
    </xf>
    <xf numFmtId="0" fontId="0" fillId="0" borderId="0" xfId="0" applyFill="1" applyAlignment="1" applyProtection="1">
      <alignment horizontal="left" vertical="top" wrapText="1"/>
    </xf>
    <xf numFmtId="0" fontId="0" fillId="0" borderId="0" xfId="0" applyAlignment="1" applyProtection="1">
      <alignment horizontal="left" vertical="top" wrapText="1"/>
    </xf>
    <xf numFmtId="0" fontId="0" fillId="0" borderId="50" xfId="0" applyBorder="1" applyAlignment="1" applyProtection="1">
      <alignment horizontal="left" vertical="top" wrapText="1"/>
    </xf>
    <xf numFmtId="0" fontId="2" fillId="13" borderId="0" xfId="0" applyFont="1" applyFill="1" applyAlignment="1" applyProtection="1">
      <alignment vertical="top" wrapText="1"/>
    </xf>
    <xf numFmtId="0" fontId="0" fillId="0" borderId="50" xfId="0" applyBorder="1" applyAlignment="1" applyProtection="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0" fillId="13" borderId="0" xfId="0" applyFill="1" applyAlignment="1" applyProtection="1">
      <alignment vertical="top" wrapText="1"/>
    </xf>
    <xf numFmtId="0" fontId="33" fillId="13" borderId="0" xfId="0" applyNumberFormat="1" applyFont="1" applyFill="1" applyBorder="1" applyAlignment="1" applyProtection="1">
      <alignment horizontal="left" vertical="top" wrapText="1"/>
    </xf>
    <xf numFmtId="0" fontId="33" fillId="13" borderId="25" xfId="0" applyNumberFormat="1" applyFont="1" applyFill="1" applyBorder="1" applyAlignment="1" applyProtection="1">
      <alignment horizontal="left" vertical="top" wrapText="1"/>
    </xf>
    <xf numFmtId="0" fontId="4" fillId="13" borderId="0" xfId="0" applyNumberFormat="1" applyFont="1" applyFill="1" applyBorder="1" applyAlignment="1" applyProtection="1">
      <alignment vertical="top" wrapText="1"/>
    </xf>
    <xf numFmtId="0" fontId="0" fillId="0" borderId="50" xfId="0" applyBorder="1" applyAlignment="1">
      <alignment vertical="top" wrapText="1"/>
    </xf>
    <xf numFmtId="0" fontId="11" fillId="13" borderId="0" xfId="0" applyFont="1" applyFill="1" applyBorder="1" applyAlignment="1" applyProtection="1">
      <alignment horizontal="justify" vertical="top" wrapText="1"/>
    </xf>
    <xf numFmtId="0" fontId="11" fillId="13" borderId="0" xfId="0" applyFont="1" applyFill="1" applyAlignment="1" applyProtection="1">
      <alignment horizontal="justify" vertical="top" wrapText="1"/>
    </xf>
    <xf numFmtId="0" fontId="2" fillId="16" borderId="0" xfId="0" applyFont="1" applyFill="1" applyAlignment="1" applyProtection="1">
      <alignment horizontal="left" wrapText="1"/>
    </xf>
    <xf numFmtId="0" fontId="58"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2" fillId="13" borderId="0" xfId="0" applyFont="1" applyFill="1" applyAlignment="1" applyProtection="1">
      <alignment horizontal="justify" vertical="top" wrapText="1"/>
    </xf>
    <xf numFmtId="0" fontId="2" fillId="13" borderId="0" xfId="0" applyFont="1" applyFill="1" applyBorder="1" applyAlignment="1" applyProtection="1">
      <alignment horizontal="justify"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52"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wrapText="1"/>
    </xf>
    <xf numFmtId="0" fontId="66" fillId="13" borderId="0" xfId="0" applyNumberFormat="1" applyFont="1" applyFill="1" applyAlignment="1" applyProtection="1">
      <alignment horizontal="justify" vertical="top" wrapText="1"/>
    </xf>
    <xf numFmtId="0" fontId="66" fillId="13" borderId="0" xfId="0" applyFont="1" applyFill="1" applyAlignment="1" applyProtection="1">
      <alignment horizontal="justify"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164" fontId="0" fillId="22" borderId="29" xfId="0" applyNumberFormat="1" applyFill="1" applyBorder="1" applyAlignment="1" applyProtection="1">
      <alignment vertical="top" wrapText="1"/>
    </xf>
    <xf numFmtId="0" fontId="2" fillId="13" borderId="29" xfId="0" applyFon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justify" vertical="center" wrapText="1"/>
    </xf>
    <xf numFmtId="0" fontId="4" fillId="23" borderId="14" xfId="0" applyFont="1" applyFill="1" applyBorder="1" applyAlignment="1" applyProtection="1">
      <alignment horizontal="justify" vertical="center" wrapText="1"/>
    </xf>
    <xf numFmtId="0" fontId="2" fillId="13" borderId="15" xfId="0" applyFont="1" applyFill="1" applyBorder="1" applyAlignment="1" applyProtection="1">
      <alignment horizontal="justify" vertical="center"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31" fillId="13" borderId="0" xfId="14" applyFont="1" applyFill="1" applyAlignment="1" applyProtection="1">
      <alignment horizontal="left" wrapText="1"/>
    </xf>
    <xf numFmtId="0" fontId="8" fillId="13" borderId="0" xfId="14" applyFill="1" applyAlignment="1" applyProtection="1">
      <alignment horizontal="left" wrapText="1"/>
    </xf>
    <xf numFmtId="0" fontId="4" fillId="0" borderId="0" xfId="0" applyFont="1" applyFill="1" applyAlignment="1" applyProtection="1">
      <alignment horizontal="left" vertical="top" wrapText="1"/>
    </xf>
    <xf numFmtId="0" fontId="0" fillId="0" borderId="0" xfId="0" applyAlignment="1">
      <alignment horizontal="left" vertical="top" wrapText="1"/>
    </xf>
    <xf numFmtId="0" fontId="2" fillId="27" borderId="0" xfId="0" applyFont="1" applyFill="1" applyAlignment="1" applyProtection="1">
      <alignment horizontal="justify" vertical="top" wrapText="1"/>
    </xf>
    <xf numFmtId="0" fontId="0" fillId="27" borderId="0" xfId="0" applyFill="1" applyAlignment="1" applyProtection="1">
      <alignment horizontal="justify" vertical="top" wrapText="1"/>
    </xf>
    <xf numFmtId="0" fontId="59" fillId="13" borderId="0" xfId="0" applyFont="1" applyFill="1" applyAlignment="1" applyProtection="1">
      <alignment vertical="top" wrapText="1"/>
    </xf>
    <xf numFmtId="0" fontId="69" fillId="13" borderId="0" xfId="0" applyFont="1" applyFill="1" applyAlignment="1" applyProtection="1">
      <alignment horizontal="left" vertical="top" wrapText="1"/>
    </xf>
    <xf numFmtId="0" fontId="33" fillId="13" borderId="0" xfId="0" applyFont="1" applyFill="1" applyAlignment="1" applyProtection="1">
      <alignment horizontal="left" vertical="top" wrapText="1" indent="2"/>
    </xf>
    <xf numFmtId="0" fontId="2" fillId="0" borderId="0" xfId="0" applyFont="1" applyFill="1" applyAlignment="1" applyProtection="1">
      <alignment horizontal="justify" vertical="top" wrapText="1"/>
    </xf>
    <xf numFmtId="0" fontId="0" fillId="0" borderId="0" xfId="0" applyFill="1" applyAlignment="1" applyProtection="1">
      <alignment horizontal="justify" vertical="top" wrapText="1"/>
    </xf>
    <xf numFmtId="0" fontId="49" fillId="15" borderId="0" xfId="0" applyNumberFormat="1" applyFont="1" applyFill="1" applyAlignment="1" applyProtection="1">
      <alignment horizontal="justify" vertical="center" wrapText="1"/>
    </xf>
    <xf numFmtId="0" fontId="50" fillId="15" borderId="0" xfId="0" applyFont="1" applyFill="1" applyAlignment="1" applyProtection="1">
      <alignment horizontal="justify" vertical="center" wrapText="1"/>
    </xf>
    <xf numFmtId="0" fontId="0" fillId="0" borderId="0" xfId="0" applyAlignment="1" applyProtection="1">
      <alignment horizontal="justify" vertical="center" wrapText="1"/>
    </xf>
    <xf numFmtId="0" fontId="4" fillId="0" borderId="0" xfId="0" applyFont="1" applyFill="1" applyAlignment="1" applyProtection="1">
      <alignment horizontal="justify" vertical="top" wrapText="1"/>
    </xf>
    <xf numFmtId="0" fontId="4" fillId="13" borderId="0" xfId="0" applyFont="1" applyFill="1" applyAlignment="1" applyProtection="1">
      <alignment horizontal="justify" vertical="top" wrapText="1"/>
    </xf>
    <xf numFmtId="0" fontId="2" fillId="0" borderId="0" xfId="0" applyFont="1" applyAlignment="1">
      <alignment horizontal="left"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2" fillId="0" borderId="0" xfId="0" applyFont="1" applyAlignment="1">
      <alignment horizontal="justify" vertical="top" wrapText="1"/>
    </xf>
    <xf numFmtId="0" fontId="2" fillId="13" borderId="0" xfId="14" applyFont="1" applyFill="1" applyAlignment="1" applyProtection="1">
      <alignment horizontal="left" vertical="top" wrapText="1"/>
    </xf>
    <xf numFmtId="0" fontId="2" fillId="13" borderId="0" xfId="14" applyFont="1" applyFill="1" applyAlignment="1" applyProtection="1">
      <alignment horizontal="justify" vertical="top" wrapText="1"/>
    </xf>
    <xf numFmtId="0" fontId="4" fillId="13" borderId="0" xfId="14" applyFont="1" applyFill="1" applyAlignment="1" applyProtection="1">
      <alignment horizontal="left" vertical="top" wrapText="1"/>
    </xf>
    <xf numFmtId="0" fontId="0" fillId="0" borderId="0" xfId="0" applyAlignment="1">
      <alignment horizontal="justify" vertical="top" wrapText="1"/>
    </xf>
    <xf numFmtId="0" fontId="100" fillId="23" borderId="13" xfId="0" applyNumberFormat="1" applyFont="1" applyFill="1" applyBorder="1" applyAlignment="1" applyProtection="1">
      <alignment horizontal="justify" vertical="center" wrapText="1"/>
    </xf>
    <xf numFmtId="0" fontId="100" fillId="23" borderId="14" xfId="0" applyFont="1" applyFill="1" applyBorder="1" applyAlignment="1" applyProtection="1">
      <alignment horizontal="justify" vertical="center" wrapText="1"/>
    </xf>
    <xf numFmtId="0" fontId="100" fillId="13" borderId="15" xfId="0" applyFont="1" applyFill="1" applyBorder="1" applyAlignment="1" applyProtection="1">
      <alignment horizontal="justify" vertical="center" wrapTex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47" fillId="13" borderId="30" xfId="0" applyFont="1" applyFill="1" applyBorder="1" applyAlignment="1" applyProtection="1">
      <alignment vertical="top" wrapText="1"/>
    </xf>
    <xf numFmtId="0" fontId="33" fillId="13" borderId="0" xfId="0" applyFont="1" applyFill="1" applyAlignment="1" applyProtection="1">
      <alignment horizontal="justify" vertical="top" wrapText="1"/>
    </xf>
    <xf numFmtId="0" fontId="2" fillId="13" borderId="0" xfId="0" applyNumberFormat="1" applyFont="1" applyFill="1" applyAlignment="1" applyProtection="1">
      <alignment horizontal="justify" vertical="top" wrapText="1"/>
    </xf>
    <xf numFmtId="0" fontId="53" fillId="13" borderId="0" xfId="0" applyNumberFormat="1" applyFont="1" applyFill="1" applyAlignment="1" applyProtection="1">
      <alignment horizontal="left" vertical="top" wrapText="1"/>
    </xf>
    <xf numFmtId="0" fontId="101" fillId="16" borderId="21" xfId="0" applyFont="1" applyFill="1" applyBorder="1" applyAlignment="1" applyProtection="1">
      <alignment horizontal="center" vertical="center" wrapText="1"/>
    </xf>
    <xf numFmtId="0" fontId="101" fillId="16" borderId="31" xfId="0" applyFont="1" applyFill="1" applyBorder="1" applyAlignment="1" applyProtection="1">
      <alignment horizontal="center" vertical="center" wrapText="1"/>
    </xf>
    <xf numFmtId="0" fontId="101" fillId="16" borderId="22" xfId="0" applyFont="1" applyFill="1" applyBorder="1" applyAlignment="1" applyProtection="1">
      <alignment horizontal="center" vertical="center" wrapText="1"/>
    </xf>
    <xf numFmtId="0" fontId="101" fillId="16" borderId="24" xfId="0" applyFont="1" applyFill="1" applyBorder="1" applyAlignment="1" applyProtection="1">
      <alignment horizontal="center" vertical="center" wrapText="1"/>
    </xf>
    <xf numFmtId="0" fontId="101" fillId="16" borderId="0" xfId="0" applyFont="1" applyFill="1" applyBorder="1" applyAlignment="1" applyProtection="1">
      <alignment horizontal="center" vertical="center" wrapText="1"/>
    </xf>
    <xf numFmtId="0" fontId="101" fillId="16" borderId="25" xfId="0" applyFont="1" applyFill="1" applyBorder="1" applyAlignment="1" applyProtection="1">
      <alignment horizontal="center" vertical="center" wrapText="1"/>
    </xf>
    <xf numFmtId="0" fontId="101" fillId="16" borderId="27" xfId="0" applyFont="1" applyFill="1" applyBorder="1" applyAlignment="1" applyProtection="1">
      <alignment horizontal="center" vertical="center" wrapText="1"/>
    </xf>
    <xf numFmtId="0" fontId="101" fillId="16" borderId="30" xfId="0" applyFont="1" applyFill="1" applyBorder="1" applyAlignment="1" applyProtection="1">
      <alignment horizontal="center" vertical="center" wrapText="1"/>
    </xf>
    <xf numFmtId="0" fontId="101" fillId="16" borderId="28" xfId="0" applyFont="1" applyFill="1" applyBorder="1" applyAlignment="1" applyProtection="1">
      <alignment horizontal="center" vertical="center" wrapText="1"/>
    </xf>
    <xf numFmtId="0" fontId="2" fillId="0" borderId="0" xfId="0" applyFont="1" applyAlignment="1">
      <alignment vertical="top" wrapText="1"/>
    </xf>
    <xf numFmtId="0" fontId="2" fillId="13" borderId="0" xfId="0" applyFont="1" applyFill="1" applyAlignment="1" applyProtection="1">
      <alignment horizontal="left"/>
    </xf>
    <xf numFmtId="0" fontId="2" fillId="13" borderId="0" xfId="0" applyFont="1" applyFill="1" applyAlignment="1" applyProtection="1">
      <alignment horizontal="left" wrapText="1"/>
    </xf>
    <xf numFmtId="0" fontId="4" fillId="13" borderId="0" xfId="0" applyFont="1" applyFill="1" applyAlignment="1" applyProtection="1">
      <alignment horizontal="left"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11" fillId="13" borderId="0" xfId="18" applyFont="1" applyFill="1" applyAlignment="1" applyProtection="1">
      <alignment horizontal="justify" vertical="top" wrapText="1"/>
    </xf>
    <xf numFmtId="0" fontId="4" fillId="13" borderId="0" xfId="18" applyFont="1" applyFill="1" applyAlignment="1" applyProtection="1">
      <alignment horizontal="justify"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11" fillId="13" borderId="0" xfId="18" applyFont="1" applyFill="1" applyAlignment="1" applyProtection="1">
      <alignment horizontal="left" vertical="top" wrapText="1"/>
    </xf>
    <xf numFmtId="0" fontId="2" fillId="0" borderId="0" xfId="18" applyAlignment="1" applyProtection="1">
      <alignment wrapText="1"/>
    </xf>
    <xf numFmtId="0" fontId="6" fillId="22" borderId="7" xfId="18" applyNumberFormat="1" applyFont="1" applyFill="1" applyBorder="1" applyAlignment="1" applyProtection="1">
      <alignment horizontal="left" vertical="center"/>
      <protection locked="0"/>
    </xf>
    <xf numFmtId="0" fontId="6" fillId="22" borderId="32" xfId="18" applyNumberFormat="1" applyFont="1" applyFill="1" applyBorder="1" applyAlignment="1" applyProtection="1">
      <alignment horizontal="left" vertical="center"/>
      <protection locked="0"/>
    </xf>
    <xf numFmtId="0" fontId="6" fillId="22" borderId="8" xfId="18" applyNumberFormat="1" applyFont="1" applyFill="1" applyBorder="1" applyAlignment="1" applyProtection="1">
      <alignment horizontal="left" vertical="center"/>
      <protection locked="0"/>
    </xf>
    <xf numFmtId="0" fontId="4" fillId="13" borderId="0" xfId="18" applyFont="1" applyFill="1" applyAlignment="1" applyProtection="1">
      <alignment horizontal="left" vertical="top" wrapText="1"/>
    </xf>
    <xf numFmtId="0" fontId="2" fillId="0" borderId="32" xfId="18" applyBorder="1" applyProtection="1">
      <protection locked="0"/>
    </xf>
    <xf numFmtId="0" fontId="2" fillId="0" borderId="8" xfId="18" applyBorder="1" applyProtection="1">
      <protection locked="0"/>
    </xf>
    <xf numFmtId="0" fontId="56"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2" fillId="0" borderId="0" xfId="18" applyAlignment="1" applyProtection="1">
      <alignment horizontal="justify" wrapText="1"/>
    </xf>
    <xf numFmtId="0" fontId="5" fillId="13" borderId="0" xfId="18" applyFont="1" applyFill="1" applyAlignment="1" applyProtection="1">
      <alignment horizontal="justify" vertical="top" wrapText="1"/>
    </xf>
    <xf numFmtId="0" fontId="5" fillId="13" borderId="0" xfId="18" applyFont="1" applyFill="1" applyAlignment="1" applyProtection="1">
      <alignment horizontal="left" vertical="top" wrapText="1"/>
    </xf>
    <xf numFmtId="0" fontId="4" fillId="13" borderId="0" xfId="18" applyFont="1" applyFill="1" applyAlignment="1" applyProtection="1">
      <alignment vertical="top" wrapText="1"/>
    </xf>
    <xf numFmtId="0" fontId="0" fillId="0" borderId="25" xfId="0" applyBorder="1" applyAlignment="1" applyProtection="1">
      <alignment vertical="top" wrapText="1"/>
    </xf>
    <xf numFmtId="0" fontId="6" fillId="22" borderId="7" xfId="0" applyNumberFormat="1" applyFont="1" applyFill="1" applyBorder="1" applyAlignment="1" applyProtection="1">
      <alignment horizontal="left" vertical="center"/>
      <protection locked="0"/>
    </xf>
    <xf numFmtId="0" fontId="6" fillId="22" borderId="32" xfId="0" applyNumberFormat="1" applyFont="1" applyFill="1" applyBorder="1" applyAlignment="1" applyProtection="1">
      <alignment horizontal="left" vertical="center"/>
      <protection locked="0"/>
    </xf>
    <xf numFmtId="0" fontId="6" fillId="22" borderId="8" xfId="0" applyNumberFormat="1" applyFont="1" applyFill="1" applyBorder="1" applyAlignment="1" applyProtection="1">
      <alignment horizontal="left" vertical="center"/>
      <protection locked="0"/>
    </xf>
    <xf numFmtId="0" fontId="8" fillId="0" borderId="0" xfId="14" applyFill="1" applyAlignment="1" applyProtection="1">
      <alignment horizontal="left"/>
    </xf>
    <xf numFmtId="0" fontId="8" fillId="0" borderId="0" xfId="14" applyAlignment="1" applyProtection="1"/>
    <xf numFmtId="0" fontId="2" fillId="0" borderId="0" xfId="18" applyAlignment="1" applyProtection="1">
      <alignment horizontal="justify" vertical="top" wrapText="1"/>
    </xf>
    <xf numFmtId="0" fontId="2" fillId="0" borderId="25" xfId="18" applyBorder="1" applyAlignment="1" applyProtection="1">
      <alignment horizontal="justify" vertical="top" wrapText="1"/>
    </xf>
    <xf numFmtId="0" fontId="0" fillId="0" borderId="25" xfId="0" applyBorder="1" applyAlignment="1">
      <alignment horizontal="left" vertical="top"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2" fillId="13" borderId="0" xfId="0" applyFont="1" applyFill="1" applyAlignment="1">
      <alignment vertical="top" wrapText="1"/>
    </xf>
    <xf numFmtId="0" fontId="4" fillId="13" borderId="0" xfId="0" applyFont="1" applyFill="1" applyAlignment="1">
      <alignment vertical="top" wrapText="1"/>
    </xf>
    <xf numFmtId="0" fontId="5" fillId="13" borderId="0" xfId="18" applyFont="1" applyFill="1" applyAlignment="1" applyProtection="1">
      <alignment vertical="top" wrapText="1"/>
    </xf>
    <xf numFmtId="0" fontId="5" fillId="13" borderId="0" xfId="18" applyFont="1" applyFill="1" applyAlignment="1" applyProtection="1">
      <alignment horizontal="justify" vertical="center" wrapText="1"/>
    </xf>
    <xf numFmtId="0" fontId="4" fillId="13" borderId="0" xfId="18" applyFont="1" applyFill="1" applyAlignment="1" applyProtection="1">
      <alignment horizontal="left" vertical="top"/>
    </xf>
    <xf numFmtId="0" fontId="0" fillId="0" borderId="0" xfId="0" applyBorder="1" applyAlignment="1">
      <alignment vertical="top" wrapText="1"/>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2" fillId="13" borderId="0" xfId="0" applyFont="1" applyFill="1" applyAlignment="1" applyProtection="1">
      <alignment horizontal="justify" vertical="center" wrapText="1"/>
    </xf>
    <xf numFmtId="0" fontId="0" fillId="0" borderId="0" xfId="0" applyAlignment="1">
      <alignment horizontal="justify" vertical="center" wrapText="1"/>
    </xf>
    <xf numFmtId="0" fontId="2" fillId="13" borderId="0" xfId="0" applyFont="1" applyFill="1" applyAlignment="1">
      <alignment horizontal="justify" vertical="center" wrapText="1"/>
    </xf>
    <xf numFmtId="0" fontId="5" fillId="27" borderId="0" xfId="0" applyFont="1" applyFill="1" applyAlignment="1" applyProtection="1">
      <alignment horizontal="justify" vertical="top" wrapText="1"/>
    </xf>
    <xf numFmtId="1" fontId="7" fillId="28" borderId="7" xfId="0" applyNumberFormat="1" applyFont="1" applyFill="1" applyBorder="1" applyAlignment="1" applyProtection="1">
      <alignment horizontal="left" vertical="center"/>
      <protection locked="0"/>
    </xf>
    <xf numFmtId="1" fontId="7" fillId="28" borderId="8" xfId="0" applyNumberFormat="1" applyFont="1" applyFill="1" applyBorder="1" applyAlignment="1" applyProtection="1">
      <alignment horizontal="left" vertical="center"/>
      <protection locked="0"/>
    </xf>
    <xf numFmtId="0" fontId="11" fillId="13" borderId="33" xfId="0" applyFont="1" applyFill="1" applyBorder="1" applyAlignment="1" applyProtection="1">
      <alignment vertical="top" wrapText="1"/>
    </xf>
    <xf numFmtId="0" fontId="5" fillId="0" borderId="0" xfId="18" applyFont="1" applyAlignment="1" applyProtection="1">
      <alignment horizontal="left" vertical="top" wrapText="1"/>
    </xf>
    <xf numFmtId="0" fontId="56" fillId="13" borderId="0" xfId="18" applyFont="1" applyFill="1" applyAlignment="1" applyProtection="1">
      <alignment horizontal="justify" vertical="top" wrapText="1"/>
    </xf>
    <xf numFmtId="0" fontId="56" fillId="13" borderId="0" xfId="0" applyFont="1" applyFill="1" applyAlignment="1" applyProtection="1">
      <alignment horizontal="justify" vertical="top" wrapText="1"/>
    </xf>
    <xf numFmtId="0" fontId="4" fillId="0" borderId="0" xfId="18" applyFont="1" applyAlignment="1" applyProtection="1">
      <alignment horizontal="justify" vertical="top" wrapText="1"/>
    </xf>
    <xf numFmtId="0" fontId="4" fillId="0" borderId="0" xfId="18" applyFont="1" applyAlignment="1" applyProtection="1">
      <alignment horizontal="left" vertical="top" wrapText="1"/>
    </xf>
    <xf numFmtId="0" fontId="84" fillId="25" borderId="29" xfId="18" applyFont="1" applyFill="1" applyBorder="1" applyAlignment="1" applyProtection="1">
      <alignment vertical="center"/>
    </xf>
    <xf numFmtId="0" fontId="45" fillId="0" borderId="0" xfId="18" applyFont="1" applyAlignment="1" applyProtection="1">
      <alignment horizontal="justify" vertical="top" wrapText="1"/>
    </xf>
    <xf numFmtId="0" fontId="5" fillId="0" borderId="0" xfId="18" applyFont="1" applyAlignment="1" applyProtection="1">
      <alignment vertical="top" wrapText="1"/>
    </xf>
    <xf numFmtId="0" fontId="4" fillId="13" borderId="25" xfId="0" applyFont="1" applyFill="1" applyBorder="1" applyAlignment="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5" fillId="0" borderId="0" xfId="18" applyFont="1" applyAlignment="1" applyProtection="1">
      <alignment horizontal="justify" vertical="top" wrapText="1"/>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132" fillId="0" borderId="29" xfId="18" applyFont="1" applyBorder="1" applyAlignment="1" applyProtection="1">
      <alignment vertical="center" wrapText="1"/>
    </xf>
    <xf numFmtId="0" fontId="133" fillId="0" borderId="29" xfId="18" applyFont="1" applyBorder="1" applyAlignment="1" applyProtection="1">
      <alignment vertical="center" wrapText="1"/>
    </xf>
    <xf numFmtId="0" fontId="6" fillId="0" borderId="29" xfId="18" applyFont="1" applyBorder="1" applyAlignment="1" applyProtection="1">
      <alignment vertical="top" wrapText="1"/>
    </xf>
    <xf numFmtId="0" fontId="7" fillId="0" borderId="29" xfId="18" applyFont="1" applyBorder="1" applyAlignment="1" applyProtection="1">
      <alignment vertical="center" wrapText="1"/>
    </xf>
    <xf numFmtId="0" fontId="2" fillId="0" borderId="29" xfId="18" applyBorder="1" applyAlignment="1" applyProtection="1">
      <alignment vertical="center" wrapText="1"/>
    </xf>
    <xf numFmtId="0" fontId="0" fillId="0" borderId="29" xfId="0" applyBorder="1" applyAlignment="1" applyProtection="1">
      <alignment vertical="center" wrapText="1"/>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56" fillId="13" borderId="33" xfId="18" applyFont="1" applyFill="1" applyBorder="1" applyAlignment="1" applyProtection="1">
      <alignment horizontal="justify" vertical="top" wrapText="1"/>
    </xf>
    <xf numFmtId="0" fontId="0" fillId="0" borderId="33" xfId="0" applyBorder="1" applyAlignment="1" applyProtection="1">
      <alignment horizontal="justify"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6" fillId="25" borderId="29" xfId="18" applyFont="1" applyFill="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0" xfId="18" applyBorder="1" applyAlignment="1" applyProtection="1">
      <alignment vertical="top" wrapText="1"/>
    </xf>
    <xf numFmtId="0" fontId="7" fillId="0" borderId="29" xfId="18" applyFont="1" applyBorder="1" applyAlignment="1" applyProtection="1">
      <alignment horizontal="left" vertical="center" wrapText="1"/>
    </xf>
    <xf numFmtId="0" fontId="0" fillId="0" borderId="29" xfId="0" applyBorder="1" applyAlignment="1">
      <alignment horizontal="left" vertical="center" wrapText="1"/>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7" fillId="0" borderId="7" xfId="18" applyFont="1" applyBorder="1" applyAlignment="1" applyProtection="1">
      <alignment horizontal="center" vertical="center" wrapText="1"/>
    </xf>
    <xf numFmtId="0" fontId="0" fillId="0" borderId="8" xfId="0" applyBorder="1" applyAlignment="1">
      <alignment horizontal="center" vertical="center" wrapText="1"/>
    </xf>
    <xf numFmtId="0" fontId="4" fillId="13" borderId="30" xfId="18" applyFont="1" applyFill="1" applyBorder="1" applyAlignment="1" applyProtection="1">
      <alignment horizontal="justify"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2" fillId="0" borderId="25" xfId="18" applyBorder="1" applyAlignment="1" applyProtection="1">
      <alignment vertical="top" wrapText="1"/>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5" fillId="0" borderId="0" xfId="18" applyFont="1" applyAlignment="1" applyProtection="1">
      <alignment horizontal="justify" vertical="center" wrapText="1"/>
    </xf>
    <xf numFmtId="0" fontId="8" fillId="0" borderId="0" xfId="14" applyFill="1" applyAlignment="1" applyProtection="1">
      <alignment horizontal="left" vertical="top"/>
    </xf>
    <xf numFmtId="0" fontId="4" fillId="13" borderId="29" xfId="18" applyFont="1" applyFill="1" applyBorder="1" applyAlignment="1" applyProtection="1">
      <alignment horizontal="center" vertical="center" wrapText="1"/>
    </xf>
    <xf numFmtId="0" fontId="4" fillId="13" borderId="29" xfId="0" applyFont="1" applyFill="1" applyBorder="1" applyAlignment="1" applyProtection="1">
      <alignment horizontal="center" vertical="center" wrapText="1"/>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4" fillId="13" borderId="7" xfId="18" applyFont="1" applyFill="1" applyBorder="1" applyAlignment="1" applyProtection="1">
      <alignment horizontal="center" vertical="center" wrapText="1"/>
    </xf>
    <xf numFmtId="0" fontId="4" fillId="13" borderId="8" xfId="18" applyFont="1" applyFill="1" applyBorder="1" applyAlignment="1" applyProtection="1">
      <alignment horizontal="center" vertical="center" wrapText="1"/>
    </xf>
    <xf numFmtId="0" fontId="4" fillId="13" borderId="0" xfId="0" applyFont="1" applyFill="1" applyAlignment="1">
      <alignment horizontal="justify" vertical="top" wrapText="1"/>
    </xf>
    <xf numFmtId="0" fontId="2" fillId="27" borderId="7" xfId="18" quotePrefix="1" applyFont="1" applyFill="1" applyBorder="1" applyAlignment="1" applyProtection="1">
      <alignment horizontal="center" vertical="center" wrapText="1"/>
    </xf>
    <xf numFmtId="0" fontId="2" fillId="27" borderId="8" xfId="18" quotePrefix="1" applyFont="1" applyFill="1" applyBorder="1" applyAlignment="1" applyProtection="1">
      <alignment horizontal="center" vertical="center" wrapText="1"/>
    </xf>
    <xf numFmtId="0" fontId="2" fillId="27" borderId="7" xfId="18" applyFont="1" applyFill="1" applyBorder="1" applyAlignment="1" applyProtection="1">
      <alignment horizontal="center" vertical="center" wrapText="1"/>
    </xf>
    <xf numFmtId="0" fontId="2" fillId="27" borderId="8" xfId="18" applyFont="1" applyFill="1" applyBorder="1" applyAlignment="1" applyProtection="1">
      <alignment horizontal="center" vertical="center"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2" borderId="7" xfId="18" applyNumberFormat="1" applyFont="1" applyFill="1" applyBorder="1" applyAlignment="1" applyProtection="1">
      <alignment horizontal="left" vertical="top" wrapText="1"/>
      <protection locked="0"/>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46" fillId="13" borderId="27" xfId="18" applyFont="1" applyFill="1" applyBorder="1" applyAlignment="1" applyProtection="1">
      <alignment horizontal="justify" vertical="top" wrapText="1"/>
    </xf>
    <xf numFmtId="0" fontId="46" fillId="13" borderId="30" xfId="18" applyFont="1" applyFill="1" applyBorder="1" applyAlignment="1" applyProtection="1">
      <alignment horizontal="justify" vertical="top" wrapText="1"/>
    </xf>
    <xf numFmtId="0" fontId="46" fillId="13" borderId="28" xfId="18" applyFont="1" applyFill="1" applyBorder="1" applyAlignment="1" applyProtection="1">
      <alignment horizontal="justify" vertical="top" wrapText="1"/>
    </xf>
    <xf numFmtId="0" fontId="4" fillId="13" borderId="7" xfId="18" applyFont="1" applyFill="1" applyBorder="1" applyAlignment="1" applyProtection="1">
      <alignment vertical="top" wrapText="1"/>
    </xf>
    <xf numFmtId="0" fontId="4" fillId="13" borderId="32" xfId="0" applyFont="1" applyFill="1" applyBorder="1" applyAlignment="1" applyProtection="1">
      <alignment vertical="top" wrapText="1"/>
    </xf>
    <xf numFmtId="0" fontId="6" fillId="27" borderId="29" xfId="18" applyFont="1" applyFill="1" applyBorder="1" applyAlignment="1" applyProtection="1">
      <alignment vertical="top" wrapText="1"/>
    </xf>
    <xf numFmtId="0" fontId="45" fillId="0" borderId="0" xfId="18" applyFont="1" applyAlignment="1" applyProtection="1">
      <alignment horizontal="justify" vertical="center" wrapText="1"/>
    </xf>
    <xf numFmtId="49" fontId="6" fillId="28" borderId="7" xfId="18" quotePrefix="1" applyNumberFormat="1" applyFont="1" applyFill="1" applyBorder="1" applyAlignment="1" applyProtection="1">
      <alignment horizontal="left" vertical="center" wrapText="1"/>
      <protection locked="0"/>
    </xf>
    <xf numFmtId="49" fontId="6" fillId="28" borderId="8" xfId="18" quotePrefix="1" applyNumberFormat="1" applyFont="1" applyFill="1" applyBorder="1" applyAlignment="1" applyProtection="1">
      <alignment horizontal="left" vertical="center" wrapText="1"/>
      <protection locked="0"/>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2" fillId="0" borderId="0" xfId="18" applyFont="1" applyAlignment="1" applyProtection="1">
      <alignment vertical="top" wrapText="1"/>
    </xf>
    <xf numFmtId="0" fontId="2" fillId="0" borderId="25" xfId="18" applyFont="1" applyBorder="1" applyAlignment="1" applyProtection="1">
      <alignment vertical="top" wrapText="1"/>
    </xf>
    <xf numFmtId="0" fontId="0" fillId="27" borderId="29" xfId="0" applyFill="1" applyBorder="1" applyAlignment="1" applyProtection="1">
      <alignment vertical="top" wrapText="1"/>
    </xf>
    <xf numFmtId="0" fontId="2" fillId="0" borderId="0" xfId="18" applyFill="1" applyAlignment="1" applyProtection="1">
      <alignment horizontal="left" vertical="top" wrapText="1"/>
    </xf>
    <xf numFmtId="0" fontId="5" fillId="0" borderId="0" xfId="18" applyNumberFormat="1" applyFont="1" applyAlignment="1" applyProtection="1">
      <alignment horizontal="justify" vertical="center"/>
    </xf>
    <xf numFmtId="0" fontId="2" fillId="0" borderId="0" xfId="18" applyNumberFormat="1" applyAlignment="1" applyProtection="1">
      <alignment horizontal="justify" vertical="center" wrapText="1"/>
    </xf>
    <xf numFmtId="0" fontId="2" fillId="0" borderId="25" xfId="18" applyNumberFormat="1" applyBorder="1" applyAlignment="1" applyProtection="1">
      <alignment horizontal="justify" vertical="center" wrapText="1"/>
    </xf>
    <xf numFmtId="0" fontId="4" fillId="0" borderId="0" xfId="18" applyNumberFormat="1" applyFont="1" applyFill="1" applyAlignment="1" applyProtection="1">
      <alignment horizontal="justify" vertical="center" wrapText="1"/>
    </xf>
    <xf numFmtId="0" fontId="5" fillId="0" borderId="0" xfId="18" applyNumberFormat="1" applyFont="1" applyAlignment="1" applyProtection="1">
      <alignment horizontal="justify" vertical="center" wrapText="1"/>
    </xf>
    <xf numFmtId="0" fontId="55"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21" xfId="18" applyNumberFormat="1" applyFont="1" applyFill="1" applyBorder="1" applyAlignment="1" applyProtection="1">
      <alignment horizontal="center" vertical="center"/>
    </xf>
    <xf numFmtId="0" fontId="7" fillId="0" borderId="27" xfId="18" applyNumberFormat="1" applyFont="1" applyFill="1" applyBorder="1" applyAlignment="1" applyProtection="1">
      <alignment horizontal="center" vertical="center"/>
    </xf>
    <xf numFmtId="0" fontId="4" fillId="0" borderId="0" xfId="18" applyNumberFormat="1" applyFont="1" applyAlignment="1" applyProtection="1">
      <alignment horizontal="justify" vertical="top" wrapText="1"/>
    </xf>
    <xf numFmtId="0" fontId="45" fillId="0" borderId="0" xfId="18" applyNumberFormat="1" applyFont="1" applyAlignment="1" applyProtection="1">
      <alignment horizontal="justify" vertical="center" wrapText="1"/>
    </xf>
    <xf numFmtId="0" fontId="45" fillId="0" borderId="0" xfId="18" applyNumberFormat="1" applyFont="1" applyAlignment="1" applyProtection="1">
      <alignment horizontal="left" vertical="top" wrapText="1"/>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7" fillId="0" borderId="29" xfId="18" applyNumberFormat="1" applyFont="1" applyBorder="1" applyAlignment="1" applyProtection="1">
      <alignment horizontal="center" vertical="center"/>
    </xf>
    <xf numFmtId="0" fontId="6" fillId="0" borderId="29" xfId="18" applyFont="1" applyBorder="1" applyAlignment="1" applyProtection="1">
      <alignment horizontal="center" vertical="center"/>
    </xf>
    <xf numFmtId="0" fontId="55"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7" fillId="0" borderId="29" xfId="18" applyNumberFormat="1" applyFont="1" applyBorder="1" applyAlignment="1" applyProtection="1">
      <alignment vertical="top" wrapText="1"/>
    </xf>
    <xf numFmtId="0" fontId="4" fillId="0" borderId="0" xfId="18" applyNumberFormat="1" applyFont="1" applyAlignment="1" applyProtection="1">
      <alignment vertical="top" wrapText="1"/>
    </xf>
    <xf numFmtId="0" fontId="7" fillId="0" borderId="7" xfId="18" applyNumberFormat="1" applyFont="1" applyBorder="1" applyAlignment="1" applyProtection="1">
      <alignment vertical="center" wrapText="1"/>
    </xf>
    <xf numFmtId="0" fontId="2" fillId="0" borderId="8" xfId="18" applyBorder="1" applyAlignment="1" applyProtection="1">
      <alignment vertical="center" wrapText="1"/>
    </xf>
    <xf numFmtId="0" fontId="2" fillId="0" borderId="0" xfId="18" applyFont="1" applyAlignment="1" applyProtection="1">
      <alignment horizontal="justify" vertical="top" wrapText="1"/>
    </xf>
    <xf numFmtId="0" fontId="7" fillId="0" borderId="73" xfId="18" applyNumberFormat="1" applyFont="1" applyFill="1" applyBorder="1" applyAlignment="1" applyProtection="1">
      <alignment horizontal="center" vertical="center"/>
    </xf>
    <xf numFmtId="0" fontId="7" fillId="0" borderId="74" xfId="18" applyNumberFormat="1" applyFont="1" applyFill="1" applyBorder="1" applyAlignment="1" applyProtection="1">
      <alignment horizontal="center" vertical="center"/>
    </xf>
    <xf numFmtId="0" fontId="33" fillId="0" borderId="65" xfId="0" applyFont="1" applyBorder="1" applyAlignment="1">
      <alignment horizontal="center" vertical="center"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45" fillId="0" borderId="0" xfId="18" applyNumberFormat="1" applyFont="1" applyAlignment="1" applyProtection="1">
      <alignment horizontal="justify" vertical="top" wrapText="1"/>
    </xf>
    <xf numFmtId="0" fontId="43" fillId="0" borderId="29" xfId="18" applyNumberFormat="1" applyFont="1" applyBorder="1" applyAlignment="1" applyProtection="1">
      <alignment horizontal="left" vertical="top" wrapText="1" indent="1"/>
    </xf>
    <xf numFmtId="0" fontId="0" fillId="0" borderId="27" xfId="0" applyBorder="1" applyAlignment="1">
      <alignment vertical="center"/>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center" wrapText="1"/>
    </xf>
    <xf numFmtId="0" fontId="7" fillId="0" borderId="8" xfId="18" applyFont="1" applyFill="1" applyBorder="1" applyAlignment="1" applyProtection="1">
      <alignment horizontal="center" vertical="center" wrapText="1"/>
    </xf>
    <xf numFmtId="0" fontId="7" fillId="0" borderId="20" xfId="18" applyFont="1" applyFill="1" applyBorder="1" applyAlignment="1" applyProtection="1">
      <alignment horizontal="center" vertical="center" wrapText="1"/>
    </xf>
    <xf numFmtId="0" fontId="2" fillId="0" borderId="26" xfId="18" applyBorder="1" applyAlignment="1" applyProtection="1">
      <alignment vertical="center"/>
    </xf>
    <xf numFmtId="0" fontId="4" fillId="0" borderId="0" xfId="18" applyFont="1" applyFill="1" applyBorder="1" applyAlignment="1" applyProtection="1">
      <alignment horizontal="left" vertical="center" wrapText="1"/>
    </xf>
    <xf numFmtId="0" fontId="0" fillId="0" borderId="0" xfId="0" applyAlignment="1">
      <alignment horizontal="left" vertical="center" wrapText="1"/>
    </xf>
    <xf numFmtId="0" fontId="11" fillId="13" borderId="0" xfId="18" applyFont="1" applyFill="1" applyBorder="1" applyAlignment="1" applyProtection="1">
      <alignment horizontal="justify" vertical="top" wrapText="1"/>
    </xf>
    <xf numFmtId="0" fontId="2" fillId="0" borderId="0" xfId="18" applyBorder="1" applyAlignment="1" applyProtection="1">
      <alignment horizontal="justify" vertical="top" wrapText="1"/>
    </xf>
    <xf numFmtId="0" fontId="0" fillId="0" borderId="0" xfId="0" applyBorder="1" applyAlignment="1">
      <alignment horizontal="justify"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center" wrapText="1"/>
    </xf>
    <xf numFmtId="0" fontId="7" fillId="32" borderId="20" xfId="18" applyFont="1" applyFill="1" applyBorder="1" applyAlignment="1" applyProtection="1">
      <alignment horizontal="center" vertical="center" wrapText="1"/>
    </xf>
    <xf numFmtId="0" fontId="2" fillId="32" borderId="26" xfId="18" applyFill="1" applyBorder="1" applyAlignment="1" applyProtection="1">
      <alignment vertical="center"/>
    </xf>
    <xf numFmtId="0" fontId="7" fillId="38" borderId="20" xfId="18" applyFont="1" applyFill="1" applyBorder="1" applyAlignment="1" applyProtection="1">
      <alignment horizontal="center" vertical="center" wrapText="1"/>
    </xf>
    <xf numFmtId="0" fontId="2" fillId="38" borderId="26" xfId="18" applyFill="1" applyBorder="1" applyAlignment="1" applyProtection="1">
      <alignment vertical="center"/>
    </xf>
    <xf numFmtId="0" fontId="4" fillId="0" borderId="7" xfId="18" applyFont="1" applyBorder="1" applyAlignment="1" applyProtection="1">
      <alignment horizontal="left" vertical="center" wrapText="1"/>
    </xf>
    <xf numFmtId="0" fontId="4" fillId="0" borderId="8" xfId="18" applyFont="1" applyBorder="1" applyAlignment="1" applyProtection="1">
      <alignment horizontal="left" vertical="center" wrapText="1"/>
    </xf>
    <xf numFmtId="0" fontId="7" fillId="0" borderId="29" xfId="18" applyFont="1" applyBorder="1" applyAlignment="1" applyProtection="1">
      <alignment horizontal="center" vertical="center" wrapText="1"/>
    </xf>
    <xf numFmtId="0" fontId="2" fillId="0" borderId="29" xfId="18" applyBorder="1" applyAlignment="1" applyProtection="1">
      <alignment horizontal="center" vertical="center" wrapText="1"/>
    </xf>
    <xf numFmtId="0" fontId="4" fillId="0" borderId="0" xfId="18" applyFont="1" applyBorder="1" applyAlignment="1" applyProtection="1">
      <alignment horizontal="justify" vertical="top" wrapText="1"/>
    </xf>
    <xf numFmtId="0" fontId="11" fillId="13" borderId="0" xfId="18" applyFont="1" applyFill="1" applyBorder="1" applyAlignment="1" applyProtection="1">
      <alignment horizontal="justify" vertical="center" wrapText="1"/>
    </xf>
    <xf numFmtId="0" fontId="2" fillId="0" borderId="0" xfId="18" applyBorder="1" applyAlignment="1" applyProtection="1">
      <alignment horizontal="justify" vertical="center"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8" xfId="0" applyFont="1" applyFill="1" applyBorder="1" applyAlignment="1" applyProtection="1">
      <alignment horizontal="left" vertical="top"/>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47" fillId="13" borderId="0" xfId="0" applyFont="1" applyFill="1" applyAlignment="1" applyProtection="1">
      <alignment horizontal="justify" vertical="top" wrapText="1"/>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2" fillId="27" borderId="0" xfId="0" applyFont="1" applyFill="1" applyAlignment="1" applyProtection="1">
      <alignment horizontal="justify" vertical="top" wrapText="1"/>
    </xf>
    <xf numFmtId="0" fontId="90" fillId="13" borderId="0" xfId="0" applyFont="1" applyFill="1" applyAlignment="1" applyProtection="1">
      <alignment horizontal="justify" vertical="top" wrapText="1"/>
    </xf>
    <xf numFmtId="0" fontId="90" fillId="13" borderId="0" xfId="0" applyFont="1" applyFill="1" applyAlignment="1">
      <alignment horizontal="justify" vertical="top" wrapText="1"/>
    </xf>
    <xf numFmtId="0" fontId="2" fillId="27" borderId="7" xfId="0" applyFont="1" applyFill="1" applyBorder="1" applyAlignment="1" applyProtection="1">
      <alignment horizontal="left" vertical="top" wrapText="1"/>
    </xf>
    <xf numFmtId="0" fontId="2" fillId="27" borderId="32" xfId="0" applyFont="1" applyFill="1" applyBorder="1" applyAlignment="1" applyProtection="1">
      <alignment horizontal="left" vertical="top" wrapText="1"/>
    </xf>
    <xf numFmtId="0" fontId="91" fillId="13" borderId="31" xfId="0" applyFont="1" applyFill="1" applyBorder="1" applyAlignment="1" applyProtection="1">
      <alignment horizontal="justify" vertical="top" wrapText="1"/>
    </xf>
    <xf numFmtId="0" fontId="91" fillId="13" borderId="31" xfId="0" applyFont="1" applyFill="1" applyBorder="1" applyAlignment="1">
      <alignment horizontal="justify" vertical="top" wrapText="1"/>
    </xf>
    <xf numFmtId="0" fontId="2" fillId="28" borderId="7"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7" fillId="13" borderId="0" xfId="0" applyFont="1" applyFill="1" applyBorder="1" applyAlignment="1" applyProtection="1">
      <alignment horizontal="justify" vertical="top" wrapText="1"/>
    </xf>
    <xf numFmtId="0" fontId="48" fillId="0" borderId="0" xfId="0" applyFont="1" applyBorder="1" applyAlignment="1">
      <alignment horizontal="justify" vertical="top" wrapText="1"/>
    </xf>
    <xf numFmtId="0" fontId="48" fillId="0" borderId="0" xfId="0" applyFont="1" applyAlignment="1">
      <alignment horizontal="justify"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center" vertical="center"/>
    </xf>
    <xf numFmtId="166" fontId="2" fillId="27" borderId="32" xfId="0" applyNumberFormat="1" applyFont="1" applyFill="1" applyBorder="1" applyAlignment="1" applyProtection="1">
      <alignment horizontal="center" vertical="center"/>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133" fillId="0" borderId="29" xfId="0" applyFont="1" applyBorder="1" applyAlignment="1" applyProtection="1">
      <alignment horizontal="center" vertical="center"/>
    </xf>
  </cellXfs>
  <cellStyles count="21">
    <cellStyle name="Accent1" xfId="1"/>
    <cellStyle name="Accent2" xfId="2"/>
    <cellStyle name="Accent3" xfId="3"/>
    <cellStyle name="Accent4" xfId="4"/>
    <cellStyle name="Accent5" xfId="5"/>
    <cellStyle name="Accent6" xfId="6"/>
    <cellStyle name="Bad" xfId="7"/>
    <cellStyle name="Check Cell" xfId="8"/>
    <cellStyle name="Good" xfId="9"/>
    <cellStyle name="Heading 1" xfId="10"/>
    <cellStyle name="Heading 2" xfId="11"/>
    <cellStyle name="Heading 3" xfId="12"/>
    <cellStyle name="Heading 4" xfId="13"/>
    <cellStyle name="Hiperłącze" xfId="14" builtinId="8"/>
    <cellStyle name="Linked Cell" xfId="15"/>
    <cellStyle name="Neutral" xfId="16"/>
    <cellStyle name="Normalny" xfId="0" builtinId="0"/>
    <cellStyle name="Note" xfId="17"/>
    <cellStyle name="Standard 2" xfId="18"/>
    <cellStyle name="Standard_Outline NIMs template 10-09-30" xfId="19"/>
    <cellStyle name="Title" xfId="20"/>
  </cellStyles>
  <dxfs count="294">
    <dxf>
      <font>
        <b/>
        <i val="0"/>
        <condense val="0"/>
        <extend val="0"/>
        <color indexed="1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condense val="0"/>
        <extend val="0"/>
      </font>
    </dxf>
    <dxf>
      <fill>
        <patternFill patternType="lightDown"/>
      </fill>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val="0"/>
        <i val="0"/>
        <strike/>
        <condense val="0"/>
        <extend val="0"/>
      </font>
    </dxf>
    <dxf>
      <font>
        <strike/>
        <condense val="0"/>
        <extend val="0"/>
      </font>
    </dxf>
    <dxf>
      <font>
        <strike/>
        <condense val="0"/>
        <extend val="0"/>
      </font>
    </dxf>
    <dxf>
      <font>
        <strike/>
        <condense val="0"/>
        <extend val="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
      <fill>
        <patternFill patternType="lightDown"/>
      </fill>
    </dxf>
    <dxf>
      <fill>
        <patternFill patternType="lightDown"/>
      </fill>
    </dxf>
  </dxfs>
  <tableStyles count="0" defaultTableStyle="TableStyleMedium9" defaultPivotStyle="PivotStyleLight16"/>
  <colors>
    <mruColors>
      <color rgb="FFFF6464"/>
      <color rgb="FFCCFFCC"/>
      <color rgb="FFBDD7EE"/>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pl-PL"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data.europa.eu/eli/dir/2003/87/2020-01-01" TargetMode="External"/><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6" Type="http://schemas.openxmlformats.org/officeDocument/2006/relationships/comments" Target="../comments2.xml"/><Relationship Id="rId5" Type="http://schemas.openxmlformats.org/officeDocument/2006/relationships/vmlDrawing" Target="../drawings/vmlDrawing4.v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cao.int/environmental-protection/CORSIA/Pages/default.aspx" TargetMode="External"/><Relationship Id="rId13" Type="http://schemas.openxmlformats.org/officeDocument/2006/relationships/hyperlink" Target="https://eur-lex.europa.eu/legal-content/PL/TXT/?uri=CELEX:02003L0087-20200101" TargetMode="External"/><Relationship Id="rId18" Type="http://schemas.openxmlformats.org/officeDocument/2006/relationships/hyperlink" Target="https://eur-lex.europa.eu/legal-content/PL/TXT/?uri=CELEX%3A22017A1207%2801%29" TargetMode="External"/><Relationship Id="rId3" Type="http://schemas.openxmlformats.org/officeDocument/2006/relationships/hyperlink" Target="http://ec.europa.eu/clima/policies/ets/index_en.htm" TargetMode="External"/><Relationship Id="rId7" Type="http://schemas.openxmlformats.org/officeDocument/2006/relationships/hyperlink" Target="https://eur-lex.europa.eu/legal-content/PL/TXT/?uri=CELEX:02012R0601-20190101" TargetMode="External"/><Relationship Id="rId12" Type="http://schemas.openxmlformats.org/officeDocument/2006/relationships/hyperlink" Target="https://eur-lex.europa.eu/eli/reg_del/2019/1603/oj" TargetMode="External"/><Relationship Id="rId17" Type="http://schemas.openxmlformats.org/officeDocument/2006/relationships/hyperlink" Target="https://eur-lex.europa.eu/eli/reg_impl/2018/2066/oj?locale=pl" TargetMode="External"/><Relationship Id="rId2" Type="http://schemas.openxmlformats.org/officeDocument/2006/relationships/hyperlink" Target="http://ec.europa.eu/clima/policies/ets/monitoring/index_en.htm" TargetMode="External"/><Relationship Id="rId16" Type="http://schemas.openxmlformats.org/officeDocument/2006/relationships/hyperlink" Target="https://eur-lex.europa.eu/eli/reg_del/2019/1603/oj?locale=pl"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2012/601" TargetMode="External"/><Relationship Id="rId11" Type="http://schemas.openxmlformats.org/officeDocument/2006/relationships/hyperlink" Target="http://data.europa.eu/eli/reg_impl/2018/2066/oj" TargetMode="External"/><Relationship Id="rId5" Type="http://schemas.openxmlformats.org/officeDocument/2006/relationships/hyperlink" Target="http://ec.europa.eu/clima/documentation/ets/docs/decision_benchmarking_15_dec_en.pdf." TargetMode="External"/><Relationship Id="rId15" Type="http://schemas.openxmlformats.org/officeDocument/2006/relationships/hyperlink" Target="https://www.bafu.admin.ch/bafu/en/home/topics/climate/info-specialists/climate-policy/emissions-trading/informationen-fuer-luftfahrzeugbetreiber.html" TargetMode="External"/><Relationship Id="rId10" Type="http://schemas.openxmlformats.org/officeDocument/2006/relationships/hyperlink" Target="https://eur-lex.europa.eu/legal-content/EN/TXT/?uri=CELEX:02003L0087-20180408" TargetMode="External"/><Relationship Id="rId19" Type="http://schemas.openxmlformats.org/officeDocument/2006/relationships/printerSettings" Target="../printerSettings/printerSettings2.bin"/><Relationship Id="rId4" Type="http://schemas.openxmlformats.org/officeDocument/2006/relationships/hyperlink" Target="http://ec.europa.eu/clima/policies/transport/aviation/index_en.htm" TargetMode="External"/><Relationship Id="rId9" Type="http://schemas.openxmlformats.org/officeDocument/2006/relationships/hyperlink" Target="https://ec.europa.eu/clima/sites/clima/files/ets/monitoring/docs/gd2_guidance_aircraft_en.pdf" TargetMode="External"/><Relationship Id="rId14" Type="http://schemas.openxmlformats.org/officeDocument/2006/relationships/hyperlink" Target="https://eur-lex.europa.eu/legal-content/EN/TXT/?uri=CELEX:22017A1207(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ao.int/environmental-protection/CORSIA/Pages/state-pai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76"/>
  <sheetViews>
    <sheetView showGridLines="0" tabSelected="1" view="pageBreakPreview" zoomScale="130" zoomScaleNormal="130" zoomScaleSheetLayoutView="130" workbookViewId="0">
      <selection activeCell="M80" sqref="M80"/>
    </sheetView>
  </sheetViews>
  <sheetFormatPr defaultColWidth="11.44140625" defaultRowHeight="13.2" x14ac:dyDescent="0.25"/>
  <cols>
    <col min="1" max="1" width="4.6640625" style="26" customWidth="1"/>
    <col min="2" max="9" width="12.6640625" style="26" customWidth="1"/>
    <col min="10" max="10" width="4.6640625" style="231" customWidth="1"/>
    <col min="11" max="11" width="11.44140625" style="231" customWidth="1"/>
    <col min="12" max="16384" width="11.44140625" style="26"/>
  </cols>
  <sheetData>
    <row r="2" spans="1:11" ht="63.75" customHeight="1" x14ac:dyDescent="0.25">
      <c r="B2" s="783" t="str">
        <f>Translations!$B$840</f>
        <v>RAPORT ROCZNY NA TEMAT WIELKOŚCI EMISJI</v>
      </c>
      <c r="C2" s="783"/>
      <c r="D2" s="783"/>
      <c r="E2" s="783"/>
      <c r="F2" s="783"/>
      <c r="G2" s="783"/>
      <c r="H2" s="783"/>
      <c r="I2" s="783"/>
      <c r="K2" s="26"/>
    </row>
    <row r="3" spans="1:11" ht="74.400000000000006" customHeight="1" x14ac:dyDescent="0.25">
      <c r="B3" s="783" t="str">
        <f>Translations!$B$1244</f>
        <v>Do wykorzystania w ramach jednoczesnego raportowania na potrzeby systemu EU ETS, systemu ETS Szwajcarii oraz mechanizmu CORSIA</v>
      </c>
      <c r="C3" s="783"/>
      <c r="D3" s="783"/>
      <c r="E3" s="783"/>
      <c r="F3" s="783"/>
      <c r="G3" s="783"/>
      <c r="H3" s="783"/>
      <c r="I3" s="783"/>
    </row>
    <row r="4" spans="1:11" x14ac:dyDescent="0.25">
      <c r="B4" s="576"/>
      <c r="K4" s="26"/>
    </row>
    <row r="5" spans="1:11" x14ac:dyDescent="0.25">
      <c r="B5" s="232"/>
      <c r="K5" s="26"/>
    </row>
    <row r="6" spans="1:11" ht="29.25" customHeight="1" x14ac:dyDescent="0.25">
      <c r="B6" s="784" t="str">
        <f>Translations!$B$3</f>
        <v>Spis treści</v>
      </c>
      <c r="C6" s="785"/>
      <c r="D6" s="785"/>
      <c r="E6" s="785"/>
      <c r="F6" s="785"/>
      <c r="G6" s="785"/>
      <c r="H6" s="785"/>
      <c r="I6" s="785"/>
      <c r="J6" s="365"/>
      <c r="K6" s="26"/>
    </row>
    <row r="7" spans="1:11" x14ac:dyDescent="0.25">
      <c r="A7" s="233"/>
      <c r="B7" s="786" t="str">
        <f>Translations!$B$4</f>
        <v>Wytyczne i warunki</v>
      </c>
      <c r="C7" s="786"/>
      <c r="D7" s="786"/>
      <c r="E7" s="786"/>
      <c r="F7" s="2"/>
      <c r="G7" s="2"/>
      <c r="H7" s="2"/>
      <c r="I7" s="2"/>
      <c r="K7" s="26"/>
    </row>
    <row r="8" spans="1:11" x14ac:dyDescent="0.25">
      <c r="A8" s="233">
        <v>1</v>
      </c>
      <c r="B8" s="786" t="str">
        <f>Translations!$B$841</f>
        <v>Rok sprawozdawczy</v>
      </c>
      <c r="C8" s="786"/>
      <c r="D8" s="786"/>
      <c r="E8" s="786"/>
      <c r="F8" s="2"/>
      <c r="G8" s="2"/>
      <c r="H8" s="2"/>
      <c r="I8" s="2"/>
      <c r="K8" s="26"/>
    </row>
    <row r="9" spans="1:11" x14ac:dyDescent="0.25">
      <c r="A9" s="233">
        <v>2</v>
      </c>
      <c r="B9" s="786" t="str">
        <f>Translations!$B$6</f>
        <v>Identyfikacja operatora statków powietrznych</v>
      </c>
      <c r="C9" s="786"/>
      <c r="D9" s="786"/>
      <c r="E9" s="786"/>
      <c r="F9" s="3"/>
      <c r="G9" s="3"/>
      <c r="H9" s="3"/>
      <c r="I9" s="3"/>
      <c r="K9" s="26"/>
    </row>
    <row r="10" spans="1:11" x14ac:dyDescent="0.25">
      <c r="A10" s="233">
        <v>3</v>
      </c>
      <c r="B10" s="786" t="str">
        <f>Translations!$B$842</f>
        <v>Identyfikacja weryfikatora</v>
      </c>
      <c r="C10" s="786"/>
      <c r="D10" s="786"/>
      <c r="E10" s="786"/>
      <c r="F10" s="3"/>
      <c r="G10" s="3"/>
      <c r="H10" s="3"/>
      <c r="I10" s="3"/>
      <c r="K10" s="26"/>
    </row>
    <row r="11" spans="1:11" x14ac:dyDescent="0.25">
      <c r="A11" s="233">
        <v>4</v>
      </c>
      <c r="B11" s="787" t="str">
        <f>Translations!$B$843</f>
        <v>Informacje o planie monitorowania</v>
      </c>
      <c r="C11" s="786"/>
      <c r="D11" s="786"/>
      <c r="E11" s="786"/>
      <c r="F11" s="3"/>
      <c r="G11" s="3"/>
      <c r="H11" s="3"/>
      <c r="I11" s="3"/>
      <c r="K11" s="26"/>
    </row>
    <row r="12" spans="1:11" x14ac:dyDescent="0.25">
      <c r="A12" s="233">
        <v>5</v>
      </c>
      <c r="B12" s="787" t="str">
        <f>Translations!$B$844</f>
        <v>Emisje całkowite</v>
      </c>
      <c r="C12" s="786"/>
      <c r="D12" s="786"/>
      <c r="E12" s="786"/>
      <c r="F12" s="3"/>
      <c r="G12" s="3"/>
      <c r="H12" s="3"/>
      <c r="I12" s="3"/>
      <c r="K12" s="26"/>
    </row>
    <row r="13" spans="1:11" x14ac:dyDescent="0.25">
      <c r="A13" s="233">
        <v>6</v>
      </c>
      <c r="B13" s="787" t="str">
        <f>Translations!$B$845</f>
        <v>Wykorzystanie procedur uproszczonych</v>
      </c>
      <c r="C13" s="786"/>
      <c r="D13" s="786"/>
      <c r="E13" s="786"/>
      <c r="F13" s="3"/>
      <c r="G13" s="3"/>
      <c r="H13" s="3"/>
      <c r="I13" s="3"/>
      <c r="K13" s="26"/>
    </row>
    <row r="14" spans="1:11" x14ac:dyDescent="0.25">
      <c r="A14" s="233">
        <v>7</v>
      </c>
      <c r="B14" s="787" t="str">
        <f>Translations!$B$846</f>
        <v>Podejście do luk w danych</v>
      </c>
      <c r="C14" s="786"/>
      <c r="D14" s="786"/>
      <c r="E14" s="786"/>
      <c r="F14" s="3"/>
      <c r="G14" s="3"/>
      <c r="H14" s="3"/>
      <c r="I14" s="3"/>
      <c r="K14" s="26"/>
    </row>
    <row r="15" spans="1:11" x14ac:dyDescent="0.25">
      <c r="A15" s="233">
        <v>8</v>
      </c>
      <c r="B15" s="787" t="str">
        <f>Translations!$B$1039</f>
        <v>Szczegółowe dane dotyczące emisji - system EU ETS</v>
      </c>
      <c r="C15" s="786"/>
      <c r="D15" s="786"/>
      <c r="E15" s="786"/>
      <c r="F15" s="3"/>
      <c r="G15" s="3"/>
      <c r="H15" s="3"/>
      <c r="I15" s="3"/>
      <c r="K15" s="26"/>
    </row>
    <row r="16" spans="1:11" x14ac:dyDescent="0.25">
      <c r="A16" s="233" t="s">
        <v>1474</v>
      </c>
      <c r="B16" s="787" t="str">
        <f>Translations!$B$1245</f>
        <v>Szczegółowe dane dotyczące emisji - system CH ETS</v>
      </c>
      <c r="C16" s="786"/>
      <c r="D16" s="786"/>
      <c r="E16" s="786"/>
      <c r="F16" s="569"/>
      <c r="G16" s="569"/>
      <c r="H16" s="569"/>
      <c r="I16" s="569"/>
      <c r="K16" s="26"/>
    </row>
    <row r="17" spans="1:11" x14ac:dyDescent="0.25">
      <c r="A17" s="233">
        <v>9</v>
      </c>
      <c r="B17" s="787" t="str">
        <f>Translations!$B$848</f>
        <v>Dane dotyczące statków powietrznych</v>
      </c>
      <c r="C17" s="786"/>
      <c r="D17" s="786"/>
      <c r="E17" s="786"/>
      <c r="F17" s="3"/>
      <c r="G17" s="3"/>
      <c r="H17" s="3"/>
      <c r="I17" s="3"/>
      <c r="K17" s="26"/>
    </row>
    <row r="18" spans="1:11" x14ac:dyDescent="0.25">
      <c r="A18" s="233">
        <v>10</v>
      </c>
      <c r="B18" s="786" t="str">
        <f>Translations!$B$20</f>
        <v>Dalsze informacje poszczególnych państw członkowskich</v>
      </c>
      <c r="C18" s="786"/>
      <c r="D18" s="786"/>
      <c r="E18" s="786"/>
      <c r="F18" s="3"/>
      <c r="G18" s="3"/>
      <c r="H18" s="3"/>
      <c r="I18" s="3"/>
      <c r="K18" s="26"/>
    </row>
    <row r="19" spans="1:11" ht="12.75" customHeight="1" x14ac:dyDescent="0.25">
      <c r="A19" s="233">
        <v>11</v>
      </c>
      <c r="B19" s="786" t="str">
        <f>Translations!$B$1246</f>
        <v>Załącznik: Emisje dla par lotnisk - EU ETS i CH ETS</v>
      </c>
      <c r="C19" s="786"/>
      <c r="D19" s="786"/>
      <c r="E19" s="786"/>
      <c r="F19" s="3"/>
      <c r="G19" s="3"/>
      <c r="H19" s="3"/>
      <c r="I19" s="3"/>
      <c r="K19" s="26"/>
    </row>
    <row r="20" spans="1:11" x14ac:dyDescent="0.25">
      <c r="A20" s="233">
        <v>12</v>
      </c>
      <c r="B20" s="786" t="str">
        <f>Translations!$B$1041</f>
        <v>Dane dotyczące emisji - CORSIA</v>
      </c>
      <c r="C20" s="786"/>
      <c r="D20" s="786"/>
      <c r="E20" s="786"/>
      <c r="F20" s="391"/>
      <c r="G20" s="391"/>
      <c r="H20" s="391"/>
      <c r="I20" s="391"/>
      <c r="K20" s="26"/>
    </row>
    <row r="21" spans="1:11" x14ac:dyDescent="0.25">
      <c r="A21" s="233"/>
      <c r="B21" s="29"/>
      <c r="K21" s="26"/>
    </row>
    <row r="22" spans="1:11" ht="13.8" thickBot="1" x14ac:dyDescent="0.3">
      <c r="A22" s="233"/>
      <c r="K22" s="26"/>
    </row>
    <row r="23" spans="1:11" ht="13.8" thickBot="1" x14ac:dyDescent="0.3">
      <c r="B23" s="26" t="str">
        <f>Translations!$B$850</f>
        <v>Rok sprawozdawczy</v>
      </c>
      <c r="F23" s="239" t="str">
        <f>IF(ISBLANK('Identyfikacja operatora'!I7),"",'Identyfikacja operatora'!I7)</f>
        <v/>
      </c>
      <c r="K23" s="26"/>
    </row>
    <row r="24" spans="1:11" ht="5.0999999999999996" customHeight="1" x14ac:dyDescent="0.25">
      <c r="K24" s="26"/>
    </row>
    <row r="25" spans="1:11" ht="13.8" thickBot="1" x14ac:dyDescent="0.3">
      <c r="B25" s="807" t="str">
        <f>Translations!$B$851</f>
        <v>Informacje o raporcie</v>
      </c>
      <c r="C25" s="785"/>
      <c r="D25" s="785"/>
      <c r="E25" s="785"/>
      <c r="F25" s="785"/>
      <c r="G25" s="785"/>
      <c r="H25" s="785"/>
      <c r="I25" s="785"/>
      <c r="K25" s="26"/>
    </row>
    <row r="26" spans="1:11" s="234" customFormat="1" ht="12.75" customHeight="1" x14ac:dyDescent="0.25">
      <c r="B26" s="817" t="str">
        <f>Translations!$B$1033</f>
        <v>Niniejsze sprawozdanie zostało złożone przez:</v>
      </c>
      <c r="C26" s="785"/>
      <c r="D26" s="785"/>
      <c r="E26" s="814"/>
      <c r="F26" s="423" t="str">
        <f>IF(ISBLANK('Identyfikacja operatora'!I44),"",'Identyfikacja operatora'!I44)</f>
        <v/>
      </c>
      <c r="G26" s="235"/>
      <c r="H26" s="235"/>
      <c r="I26" s="236"/>
      <c r="J26" s="217"/>
    </row>
    <row r="27" spans="1:11" s="234" customFormat="1" ht="25.5" customHeight="1" x14ac:dyDescent="0.25">
      <c r="B27" s="810" t="str">
        <f>Translations!$B$23</f>
        <v>Niepowtarzalny identyfikator operatora statków powietrznych (Nr CRCO):</v>
      </c>
      <c r="C27" s="811"/>
      <c r="D27" s="811"/>
      <c r="E27" s="812"/>
      <c r="F27" s="424" t="str">
        <f>IF(ISBLANK('Identyfikacja operatora'!I47),"",'Identyfikacja operatora'!I47)</f>
        <v/>
      </c>
      <c r="G27" s="237"/>
      <c r="H27" s="237"/>
      <c r="I27" s="238"/>
      <c r="J27" s="217"/>
    </row>
    <row r="28" spans="1:11" s="234" customFormat="1" x14ac:dyDescent="0.25">
      <c r="B28" s="813" t="str">
        <f>Translations!$B$1042</f>
        <v>Numer wersji niniejszego sprawozdania:</v>
      </c>
      <c r="C28" s="785"/>
      <c r="D28" s="785"/>
      <c r="E28" s="814"/>
      <c r="F28" s="424" t="str">
        <f>IF(ISBLANK('Identyfikacja operatora'!K10),"",'Identyfikacja operatora'!K10)</f>
        <v/>
      </c>
      <c r="G28" s="237"/>
      <c r="H28" s="237"/>
      <c r="I28" s="238"/>
      <c r="J28" s="217"/>
    </row>
    <row r="29" spans="1:11" s="234" customFormat="1" x14ac:dyDescent="0.25">
      <c r="B29" s="813" t="str">
        <f>Translations!$B$899</f>
        <v>Numer ostatniej wersji zatwierdzonego planu monitorowania:</v>
      </c>
      <c r="C29" s="785"/>
      <c r="D29" s="785"/>
      <c r="E29" s="814"/>
      <c r="F29" s="425" t="str">
        <f>IF(ISBLANK('Przegląd emisji'!I7),"",'Przegląd emisji'!I7)</f>
        <v/>
      </c>
      <c r="G29" s="385"/>
      <c r="H29" s="385"/>
      <c r="I29" s="386"/>
      <c r="J29" s="217"/>
    </row>
    <row r="30" spans="1:11" s="234" customFormat="1" ht="13.8" thickBot="1" x14ac:dyDescent="0.3">
      <c r="B30" s="813" t="str">
        <f>Translations!$B$1043</f>
        <v>Niniejsze sprawozdanie dotyczy mechanizmu CORSIA:</v>
      </c>
      <c r="C30" s="785"/>
      <c r="D30" s="785"/>
      <c r="E30" s="814"/>
      <c r="F30" s="426" t="str">
        <f>IF(ISBLANK('Identyfikacja operatora'!K30),"",'Identyfikacja operatora'!K30)</f>
        <v/>
      </c>
      <c r="G30" s="361"/>
      <c r="H30" s="361"/>
      <c r="I30" s="362"/>
      <c r="J30" s="217"/>
    </row>
    <row r="31" spans="1:11" ht="13.8" thickBot="1" x14ac:dyDescent="0.3">
      <c r="H31" s="2"/>
      <c r="K31" s="26"/>
    </row>
    <row r="32" spans="1:11" ht="27.6" customHeight="1" thickBot="1" x14ac:dyDescent="0.3">
      <c r="B32" s="820" t="str">
        <f>Translations!$B$1044</f>
        <v>Całkowite emisje operatora statków powietrznych raportowane na potrzeby systemu EU ETS</v>
      </c>
      <c r="C32" s="794"/>
      <c r="D32" s="794"/>
      <c r="E32" s="794"/>
      <c r="F32" s="821"/>
      <c r="G32" s="815">
        <f>SUM(INDICATOR_ETS_TotalEmissions)</f>
        <v>0</v>
      </c>
      <c r="H32" s="816"/>
      <c r="I32" s="475" t="s">
        <v>1158</v>
      </c>
      <c r="K32" s="26"/>
    </row>
    <row r="33" spans="1:11" ht="33" customHeight="1" x14ac:dyDescent="0.25">
      <c r="B33" s="822" t="str">
        <f>Translations!$B$853</f>
        <v>Wielkość emisji, która powinna zostać rozliczona przez operatora statków powietrznych, obliczona zgodnie z sekcją 5(c). Wartość ta powinna uwzględniać wyłącznie emisje podlegające raportowaniu w ramach systemu EU ETS, np.: odnoszące się do zredukowanego zakresu operacji lotniczych objętych systemem.</v>
      </c>
      <c r="C33" s="823"/>
      <c r="D33" s="823"/>
      <c r="E33" s="823"/>
      <c r="F33" s="823"/>
      <c r="G33" s="823"/>
      <c r="H33" s="823"/>
      <c r="I33" s="823"/>
      <c r="K33" s="26"/>
    </row>
    <row r="34" spans="1:11" ht="5.0999999999999996" customHeight="1" x14ac:dyDescent="0.25">
      <c r="B34" s="217"/>
      <c r="C34" s="217"/>
      <c r="D34" s="217"/>
      <c r="E34" s="217"/>
      <c r="F34" s="217"/>
      <c r="G34" s="217"/>
      <c r="H34" s="217"/>
      <c r="I34" s="217"/>
      <c r="K34" s="26"/>
    </row>
    <row r="35" spans="1:11" ht="25.5" customHeight="1" x14ac:dyDescent="0.25">
      <c r="B35" s="818" t="str">
        <f>Translations!$B$854</f>
        <v>Nota uzupełniająca: Łączne emisje z biomasy spełniającej kryteria zrównoważonego rozwoju</v>
      </c>
      <c r="C35" s="818"/>
      <c r="D35" s="818"/>
      <c r="E35" s="818"/>
      <c r="F35" s="819"/>
      <c r="G35" s="808">
        <f>SUM(INDICATOR_ETS_TotalSustainableBiomassEmissions)</f>
        <v>0</v>
      </c>
      <c r="H35" s="809"/>
      <c r="I35" s="241" t="s">
        <v>1158</v>
      </c>
      <c r="K35" s="26"/>
    </row>
    <row r="36" spans="1:11" ht="5.0999999999999996" customHeight="1" x14ac:dyDescent="0.25">
      <c r="B36" s="217"/>
      <c r="C36" s="217"/>
      <c r="D36" s="217"/>
      <c r="E36" s="217"/>
      <c r="F36" s="217"/>
      <c r="G36" s="217"/>
      <c r="H36" s="217"/>
      <c r="I36" s="217"/>
      <c r="K36" s="26"/>
    </row>
    <row r="37" spans="1:11" ht="25.5" customHeight="1" x14ac:dyDescent="0.25">
      <c r="B37" s="818" t="str">
        <f>Translations!$B$855</f>
        <v>Nota uzupełniająca: Łączne emisje z biomasy niespełniającej kryteriów zrównoważonego rozwoju</v>
      </c>
      <c r="C37" s="818"/>
      <c r="D37" s="818"/>
      <c r="E37" s="818"/>
      <c r="F37" s="819"/>
      <c r="G37" s="808">
        <f>SUM(INDICATOR_ETS_TotalNonSustainableBiomassEmissions)</f>
        <v>0</v>
      </c>
      <c r="H37" s="809"/>
      <c r="I37" s="241" t="s">
        <v>1158</v>
      </c>
      <c r="K37" s="26"/>
    </row>
    <row r="38" spans="1:11" x14ac:dyDescent="0.25">
      <c r="H38" s="2"/>
      <c r="K38" s="26"/>
    </row>
    <row r="39" spans="1:11" ht="5.0999999999999996" customHeight="1" thickBot="1" x14ac:dyDescent="0.3">
      <c r="A39" s="577"/>
      <c r="B39" s="577"/>
      <c r="C39" s="577"/>
      <c r="D39" s="577"/>
      <c r="E39" s="577"/>
      <c r="F39" s="577"/>
      <c r="G39" s="577"/>
      <c r="H39" s="578"/>
      <c r="I39" s="577"/>
      <c r="J39" s="579"/>
      <c r="K39" s="26"/>
    </row>
    <row r="40" spans="1:11" ht="27" customHeight="1" thickBot="1" x14ac:dyDescent="0.3">
      <c r="A40" s="577"/>
      <c r="B40" s="820" t="str">
        <f>Translations!$B$1247</f>
        <v>Całkowite emisje operatora statków powietrznych raportowane na potrzeby systemu CH ETS (ETS Szwajcarii):</v>
      </c>
      <c r="C40" s="794"/>
      <c r="D40" s="794"/>
      <c r="E40" s="794"/>
      <c r="F40" s="821"/>
      <c r="G40" s="815">
        <f>SUM(INDICATOR_CHETS_TotalEmissions)</f>
        <v>0</v>
      </c>
      <c r="H40" s="816"/>
      <c r="I40" s="475" t="s">
        <v>1158</v>
      </c>
      <c r="J40" s="579"/>
    </row>
    <row r="41" spans="1:11" ht="21.6" customHeight="1" x14ac:dyDescent="0.25">
      <c r="A41" s="577"/>
      <c r="B41" s="822" t="str">
        <f>Translations!$B$1248</f>
        <v>Wielkość emisji, która powinna zostać rozliczona przez operatora statków powietrznych z tytułu realizacji zobowiązań w ramach systemu CH ETS, obliczona zgodnie z sekcją 5(d).</v>
      </c>
      <c r="C41" s="823"/>
      <c r="D41" s="823"/>
      <c r="E41" s="823"/>
      <c r="F41" s="823"/>
      <c r="G41" s="823"/>
      <c r="H41" s="823"/>
      <c r="I41" s="823"/>
      <c r="J41" s="579"/>
      <c r="K41" s="26"/>
    </row>
    <row r="42" spans="1:11" ht="5.0999999999999996" customHeight="1" x14ac:dyDescent="0.25">
      <c r="A42" s="577"/>
      <c r="B42" s="217"/>
      <c r="C42" s="217"/>
      <c r="D42" s="217"/>
      <c r="E42" s="217"/>
      <c r="F42" s="217"/>
      <c r="G42" s="217"/>
      <c r="H42" s="217"/>
      <c r="I42" s="217"/>
      <c r="J42" s="579"/>
      <c r="K42" s="26"/>
    </row>
    <row r="43" spans="1:11" ht="25.5" customHeight="1" x14ac:dyDescent="0.25">
      <c r="A43" s="577"/>
      <c r="B43" s="818" t="str">
        <f>Translations!$B$854</f>
        <v>Nota uzupełniająca: Łączne emisje z biomasy spełniającej kryteria zrównoważonego rozwoju</v>
      </c>
      <c r="C43" s="818"/>
      <c r="D43" s="818"/>
      <c r="E43" s="818"/>
      <c r="F43" s="819"/>
      <c r="G43" s="808">
        <f>SUM(INDICATOR_CHETS_TotalSustainableBiomassEmissions)</f>
        <v>0</v>
      </c>
      <c r="H43" s="809"/>
      <c r="I43" s="241" t="s">
        <v>1158</v>
      </c>
      <c r="J43" s="579"/>
      <c r="K43" s="26"/>
    </row>
    <row r="44" spans="1:11" ht="5.0999999999999996" customHeight="1" x14ac:dyDescent="0.25">
      <c r="A44" s="577"/>
      <c r="B44" s="217"/>
      <c r="C44" s="217"/>
      <c r="D44" s="217"/>
      <c r="E44" s="217"/>
      <c r="F44" s="217"/>
      <c r="G44" s="217"/>
      <c r="H44" s="217"/>
      <c r="I44" s="217"/>
      <c r="J44" s="579"/>
      <c r="K44" s="26"/>
    </row>
    <row r="45" spans="1:11" ht="25.5" customHeight="1" x14ac:dyDescent="0.25">
      <c r="A45" s="577"/>
      <c r="B45" s="818" t="str">
        <f>Translations!$B$855</f>
        <v>Nota uzupełniająca: Łączne emisje z biomasy niespełniającej kryteriów zrównoważonego rozwoju</v>
      </c>
      <c r="C45" s="818"/>
      <c r="D45" s="818"/>
      <c r="E45" s="818"/>
      <c r="F45" s="819"/>
      <c r="G45" s="808">
        <f>SUM(INDICATOR_CHETS_TotalNonSustainableBiomassEmissions)</f>
        <v>0</v>
      </c>
      <c r="H45" s="809"/>
      <c r="I45" s="241" t="s">
        <v>1158</v>
      </c>
      <c r="J45" s="579"/>
      <c r="K45" s="26"/>
    </row>
    <row r="46" spans="1:11" ht="5.0999999999999996" customHeight="1" x14ac:dyDescent="0.25">
      <c r="A46" s="577"/>
      <c r="B46" s="577"/>
      <c r="C46" s="577"/>
      <c r="D46" s="577"/>
      <c r="E46" s="577"/>
      <c r="F46" s="577"/>
      <c r="G46" s="577"/>
      <c r="H46" s="578"/>
      <c r="I46" s="577"/>
      <c r="J46" s="579"/>
      <c r="K46" s="26"/>
    </row>
    <row r="47" spans="1:11" x14ac:dyDescent="0.25">
      <c r="H47" s="570"/>
      <c r="K47" s="26"/>
    </row>
    <row r="48" spans="1:11" ht="5.0999999999999996" customHeight="1" x14ac:dyDescent="0.25">
      <c r="A48" s="363"/>
      <c r="B48" s="363"/>
      <c r="C48" s="363"/>
      <c r="D48" s="363"/>
      <c r="E48" s="363"/>
      <c r="F48" s="363"/>
      <c r="G48" s="363"/>
      <c r="H48" s="364"/>
      <c r="I48" s="363"/>
      <c r="J48" s="366"/>
      <c r="K48" s="26"/>
    </row>
    <row r="49" spans="1:11" x14ac:dyDescent="0.25">
      <c r="A49" s="363"/>
      <c r="B49" s="240" t="str">
        <f>Translations!$B$1045</f>
        <v>Emisje operatora statków powietrznych z lotów międzynarodowych objętych mechanizmem CORSIA:</v>
      </c>
      <c r="H49" s="2"/>
      <c r="J49" s="366"/>
      <c r="K49" s="26"/>
    </row>
    <row r="50" spans="1:11" ht="5.0999999999999996" customHeight="1" x14ac:dyDescent="0.25">
      <c r="A50" s="363"/>
      <c r="H50" s="2"/>
      <c r="J50" s="366"/>
      <c r="K50" s="26"/>
    </row>
    <row r="51" spans="1:11" ht="15.6" x14ac:dyDescent="0.25">
      <c r="A51" s="363"/>
      <c r="B51" s="793" t="str">
        <f>Translations!$B$1046</f>
        <v>Emisje całkowite z lotów międzynarodowych:</v>
      </c>
      <c r="C51" s="794"/>
      <c r="D51" s="794"/>
      <c r="E51" s="794"/>
      <c r="F51" s="795"/>
      <c r="G51" s="791" t="str">
        <f>IF(INDICATOR_CORSIA_totalCO2="","",ROUND(INDICATOR_CORSIA_totalCO2,0))</f>
        <v/>
      </c>
      <c r="H51" s="792"/>
      <c r="I51" s="241" t="s">
        <v>1158</v>
      </c>
      <c r="J51" s="366"/>
      <c r="K51" s="26"/>
    </row>
    <row r="52" spans="1:11" ht="5.0999999999999996" hidden="1" customHeight="1" x14ac:dyDescent="0.25">
      <c r="A52" s="363" t="s">
        <v>974</v>
      </c>
      <c r="G52" s="217"/>
      <c r="H52" s="217"/>
      <c r="I52" s="217"/>
      <c r="J52" s="366"/>
      <c r="K52" s="471" t="s">
        <v>1445</v>
      </c>
    </row>
    <row r="53" spans="1:11" ht="15.6" hidden="1" x14ac:dyDescent="0.25">
      <c r="A53" s="363" t="s">
        <v>974</v>
      </c>
      <c r="B53" s="793" t="str">
        <f>Translations!$B$1047</f>
        <v>Total emissions from flights subject to offsetting requirements:</v>
      </c>
      <c r="C53" s="794"/>
      <c r="D53" s="794"/>
      <c r="E53" s="794"/>
      <c r="F53" s="795"/>
      <c r="G53" s="791" t="str">
        <f>IF(INDICATOR_CORSIA_totalCO2withOffsetting="","",ROUND(INDICATOR_CORSIA_totalCO2withOffsetting,0))</f>
        <v/>
      </c>
      <c r="H53" s="792"/>
      <c r="I53" s="370" t="s">
        <v>1158</v>
      </c>
      <c r="J53" s="366"/>
      <c r="K53" s="471" t="s">
        <v>1445</v>
      </c>
    </row>
    <row r="54" spans="1:11" ht="5.0999999999999996" hidden="1" customHeight="1" x14ac:dyDescent="0.25">
      <c r="A54" s="363" t="s">
        <v>974</v>
      </c>
      <c r="H54" s="2"/>
      <c r="J54" s="366"/>
      <c r="K54" s="471" t="s">
        <v>1445</v>
      </c>
    </row>
    <row r="55" spans="1:11" ht="15.6" hidden="1" x14ac:dyDescent="0.25">
      <c r="A55" s="363" t="s">
        <v>974</v>
      </c>
      <c r="B55" s="793" t="str">
        <f>Translations!$B$1048</f>
        <v>Total emissions reductions claimed from the use of CORSIA eligible fuels:</v>
      </c>
      <c r="C55" s="794"/>
      <c r="D55" s="794"/>
      <c r="E55" s="794"/>
      <c r="F55" s="794"/>
      <c r="G55" s="791" t="str">
        <f>IF(INDICATOR_CORSIA_totalTonnesEligibleFuelsClaimed="","",ROUND(INDICATOR_CORSIA_totalTonnesEligibleFuelsClaimed,0))</f>
        <v/>
      </c>
      <c r="H55" s="792"/>
      <c r="I55" s="241" t="s">
        <v>1158</v>
      </c>
      <c r="J55" s="366"/>
      <c r="K55" s="471" t="s">
        <v>1445</v>
      </c>
    </row>
    <row r="56" spans="1:11" ht="5.0999999999999996" customHeight="1" x14ac:dyDescent="0.25">
      <c r="A56" s="363"/>
      <c r="H56" s="2"/>
      <c r="J56" s="366"/>
    </row>
    <row r="57" spans="1:11" ht="5.0999999999999996" customHeight="1" x14ac:dyDescent="0.25">
      <c r="A57" s="363"/>
      <c r="B57" s="363"/>
      <c r="C57" s="363"/>
      <c r="D57" s="363"/>
      <c r="E57" s="363"/>
      <c r="F57" s="363"/>
      <c r="G57" s="363"/>
      <c r="H57" s="364"/>
      <c r="I57" s="363"/>
      <c r="J57" s="366"/>
    </row>
    <row r="58" spans="1:11" x14ac:dyDescent="0.25">
      <c r="B58" s="27"/>
      <c r="C58" s="27"/>
      <c r="D58" s="27"/>
      <c r="E58" s="27"/>
      <c r="F58" s="27"/>
      <c r="G58" s="27"/>
    </row>
    <row r="59" spans="1:11" ht="28.2" customHeight="1" x14ac:dyDescent="0.25">
      <c r="B59" s="805" t="str">
        <f>Translations!$B$25</f>
        <v>W przypadku, gdy właściwy organ wymaga złożenia podpisanego raportu w wersji papierowej, proszę użyć poniższego pola na podpis:</v>
      </c>
      <c r="C59" s="805"/>
      <c r="D59" s="805"/>
      <c r="E59" s="805"/>
      <c r="F59" s="805"/>
      <c r="G59" s="805"/>
      <c r="H59" s="805"/>
      <c r="I59" s="805"/>
    </row>
    <row r="60" spans="1:11" x14ac:dyDescent="0.25">
      <c r="B60" s="27"/>
      <c r="C60" s="27"/>
      <c r="D60" s="27"/>
      <c r="E60" s="27"/>
      <c r="F60" s="27"/>
      <c r="G60" s="27"/>
    </row>
    <row r="66" spans="1:9" ht="13.8" thickBot="1" x14ac:dyDescent="0.3">
      <c r="B66" s="231"/>
      <c r="D66" s="231"/>
      <c r="E66" s="231"/>
      <c r="F66" s="242"/>
      <c r="G66" s="242"/>
    </row>
    <row r="67" spans="1:9" x14ac:dyDescent="0.25">
      <c r="B67" s="804" t="str">
        <f>Translations!$B$26</f>
        <v>Data</v>
      </c>
      <c r="C67" s="804"/>
      <c r="D67" s="804"/>
      <c r="E67" s="231"/>
      <c r="F67" s="802" t="str">
        <f>Translations!$B$27</f>
        <v>Imię, nazwisko i podpis
osoby odpowiedzialnej prawnie</v>
      </c>
      <c r="G67" s="802"/>
      <c r="H67" s="802"/>
      <c r="I67" s="802"/>
    </row>
    <row r="68" spans="1:9" x14ac:dyDescent="0.25">
      <c r="F68" s="803"/>
      <c r="G68" s="803"/>
      <c r="H68" s="803"/>
      <c r="I68" s="803"/>
    </row>
    <row r="72" spans="1:9" ht="13.8" thickBot="1" x14ac:dyDescent="0.3">
      <c r="A72" s="233"/>
      <c r="B72" s="807" t="str">
        <f>Translations!$B$28</f>
        <v>Informacje o wersji formularza:</v>
      </c>
      <c r="C72" s="785"/>
      <c r="D72" s="785"/>
      <c r="E72" s="785"/>
      <c r="F72" s="785"/>
      <c r="G72" s="785"/>
      <c r="H72" s="785"/>
      <c r="I72" s="785"/>
    </row>
    <row r="73" spans="1:9" ht="12.75" customHeight="1" x14ac:dyDescent="0.25">
      <c r="B73" s="243" t="str">
        <f>Translations!$B$29</f>
        <v>Formularz sporządzony przez:</v>
      </c>
      <c r="C73" s="244"/>
      <c r="D73" s="367"/>
      <c r="E73" s="796" t="str">
        <f>VersionDocumentation!B4</f>
        <v>Polska</v>
      </c>
      <c r="F73" s="797"/>
      <c r="G73" s="797"/>
      <c r="H73" s="798"/>
    </row>
    <row r="74" spans="1:9" x14ac:dyDescent="0.25">
      <c r="B74" s="245" t="str">
        <f>Translations!$B$30</f>
        <v>Data publikacji:</v>
      </c>
      <c r="C74" s="246"/>
      <c r="D74" s="368"/>
      <c r="E74" s="806">
        <f>VersionDocumentation!B3</f>
        <v>44399</v>
      </c>
      <c r="F74" s="800"/>
      <c r="G74" s="800"/>
      <c r="H74" s="801"/>
    </row>
    <row r="75" spans="1:9" x14ac:dyDescent="0.25">
      <c r="B75" s="245" t="str">
        <f>Translations!$B$31</f>
        <v>Wersja językowa:</v>
      </c>
      <c r="C75" s="247"/>
      <c r="D75" s="368"/>
      <c r="E75" s="799" t="str">
        <f>VersionDocumentation!B5</f>
        <v>Język polski</v>
      </c>
      <c r="F75" s="800"/>
      <c r="G75" s="800"/>
      <c r="H75" s="801"/>
    </row>
    <row r="76" spans="1:9" ht="13.8" thickBot="1" x14ac:dyDescent="0.3">
      <c r="B76" s="248" t="str">
        <f>Translations!$B$32</f>
        <v>Nazwa dokumentu referencyjnego:</v>
      </c>
      <c r="C76" s="249"/>
      <c r="D76" s="369"/>
      <c r="E76" s="788" t="str">
        <f>VersionDocumentation!C3</f>
        <v>AER EU &amp; CH ETS &amp; CORSIA_PL_pl_220721.xls</v>
      </c>
      <c r="F76" s="789"/>
      <c r="G76" s="789"/>
      <c r="H76" s="790"/>
    </row>
  </sheetData>
  <sheetProtection sheet="1" objects="1" scenarios="1" formatCells="0" formatColumns="0" formatRows="0"/>
  <mergeCells count="51">
    <mergeCell ref="B45:F45"/>
    <mergeCell ref="B16:E16"/>
    <mergeCell ref="B40:F40"/>
    <mergeCell ref="G40:H40"/>
    <mergeCell ref="B41:I41"/>
    <mergeCell ref="G43:H43"/>
    <mergeCell ref="B32:F32"/>
    <mergeCell ref="G37:H37"/>
    <mergeCell ref="B33:I33"/>
    <mergeCell ref="B35:F35"/>
    <mergeCell ref="B37:F37"/>
    <mergeCell ref="B43:F43"/>
    <mergeCell ref="G45:H45"/>
    <mergeCell ref="B17:E17"/>
    <mergeCell ref="B18:E18"/>
    <mergeCell ref="B19:E19"/>
    <mergeCell ref="B13:E13"/>
    <mergeCell ref="G35:H35"/>
    <mergeCell ref="B14:E14"/>
    <mergeCell ref="B27:E27"/>
    <mergeCell ref="B29:E29"/>
    <mergeCell ref="B15:E15"/>
    <mergeCell ref="B25:I25"/>
    <mergeCell ref="G32:H32"/>
    <mergeCell ref="B26:E26"/>
    <mergeCell ref="B28:E28"/>
    <mergeCell ref="B30:E30"/>
    <mergeCell ref="B20:E20"/>
    <mergeCell ref="E76:H76"/>
    <mergeCell ref="G53:H53"/>
    <mergeCell ref="B51:F51"/>
    <mergeCell ref="B53:F53"/>
    <mergeCell ref="B55:F55"/>
    <mergeCell ref="G55:H55"/>
    <mergeCell ref="E73:H73"/>
    <mergeCell ref="E75:H75"/>
    <mergeCell ref="F67:I68"/>
    <mergeCell ref="B67:D67"/>
    <mergeCell ref="B59:I59"/>
    <mergeCell ref="G51:H51"/>
    <mergeCell ref="E74:H74"/>
    <mergeCell ref="B72:I72"/>
    <mergeCell ref="B2:I2"/>
    <mergeCell ref="B6:I6"/>
    <mergeCell ref="B7:E7"/>
    <mergeCell ref="B11:E11"/>
    <mergeCell ref="B12:E12"/>
    <mergeCell ref="B8:E8"/>
    <mergeCell ref="B9:E9"/>
    <mergeCell ref="B10:E10"/>
    <mergeCell ref="B3:I3"/>
  </mergeCells>
  <phoneticPr fontId="9" type="noConversion"/>
  <hyperlinks>
    <hyperlink ref="B7" location="'Guidelines and conditions'!A1" display="Guidelines and conditions"/>
    <hyperlink ref="B9" location="'Identification and description'!H6" display="Identification of the aircraft operator"/>
    <hyperlink ref="B10" location="'Identification and description'!H145" display="Contact details"/>
    <hyperlink ref="B10:C10" location="'Identification and description'!A1" display="Contact details"/>
    <hyperlink ref="B9:C9" location="'Identification and description'!A1" display="Identification of the aircraft operator"/>
    <hyperlink ref="B8" location="'Identification and description'!H6" display="Identification of the aircraft operator"/>
    <hyperlink ref="B8:C8" location="'Identification and description'!A1" display="Identification of the aircraft operator"/>
    <hyperlink ref="B10:E10" location="JUMP_3" display="JUMP_3"/>
    <hyperlink ref="B11:E11" location="'Przegląd emisji'!A1" display="'Przegląd emisji'!A1"/>
    <hyperlink ref="B12:E12" location="JUMP_5" display="JUMP_5"/>
    <hyperlink ref="B13:E13" location="JUMP_6" display="JUMP_6"/>
    <hyperlink ref="B14:E14" location="JUMP_7" display="JUMP_7"/>
    <hyperlink ref="B15:E15" location="'Dane emisyjne'!A4" display="'Dane emisyjne'!A4"/>
    <hyperlink ref="B17:E17" location="'Dane statków powietrznych'!A1" display="'Dane statków powietrznych'!A1"/>
    <hyperlink ref="B18:E18" location="'Dalsze uwagi'!A1" display="'Dalsze uwagi'!A1"/>
    <hyperlink ref="B19:E19" location="Załącznik!A1" display="Załącznik!A1"/>
    <hyperlink ref="B20:E20" location="'Emisje CORSIA'!A1" display="'Emisje CORSIA'!A1"/>
    <hyperlink ref="B9:E9" location="JUMP_2" display="JUMP_2"/>
    <hyperlink ref="B16:E16" location="Jump_8b" display="Jump_8b"/>
    <hyperlink ref="B7:E7" location="'Wytyczne i warunki'!A1" display="'Wytyczne i warunki'!A1"/>
    <hyperlink ref="B8:E8" location="'Identyfikacja operatora'!A1" display="'Identyfikacja operatora'!A1"/>
  </hyperlinks>
  <pageMargins left="0.78740157480314965" right="0.78740157480314965" top="0.78740157480314965" bottom="0.78740157480314965" header="0.39370078740157483" footer="0.39370078740157483"/>
  <pageSetup paperSize="9" scale="68"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0"/>
    <pageSetUpPr fitToPage="1"/>
  </sheetPr>
  <dimension ref="A1:D916"/>
  <sheetViews>
    <sheetView topLeftCell="A864" zoomScaleNormal="100" workbookViewId="0">
      <selection activeCell="A731" sqref="A731"/>
    </sheetView>
  </sheetViews>
  <sheetFormatPr defaultColWidth="11.44140625" defaultRowHeight="13.2" x14ac:dyDescent="0.25"/>
  <cols>
    <col min="1" max="1" width="23.109375" style="4" customWidth="1"/>
    <col min="2" max="16384" width="11.44140625" style="4"/>
  </cols>
  <sheetData>
    <row r="1" spans="1:2" x14ac:dyDescent="0.25">
      <c r="A1" s="31" t="s">
        <v>1084</v>
      </c>
    </row>
    <row r="2" spans="1:2" x14ac:dyDescent="0.25">
      <c r="A2" s="69">
        <v>2020</v>
      </c>
    </row>
    <row r="3" spans="1:2" x14ac:dyDescent="0.25">
      <c r="A3" s="69">
        <v>2021</v>
      </c>
      <c r="B3" s="377"/>
    </row>
    <row r="4" spans="1:2" x14ac:dyDescent="0.25">
      <c r="A4" s="69">
        <v>2022</v>
      </c>
      <c r="B4" s="377"/>
    </row>
    <row r="5" spans="1:2" x14ac:dyDescent="0.25">
      <c r="A5" s="69">
        <v>2023</v>
      </c>
      <c r="B5" s="377"/>
    </row>
    <row r="6" spans="1:2" x14ac:dyDescent="0.25">
      <c r="A6" s="69">
        <v>2024</v>
      </c>
      <c r="B6" s="377"/>
    </row>
    <row r="7" spans="1:2" x14ac:dyDescent="0.25">
      <c r="A7" s="69">
        <v>2025</v>
      </c>
      <c r="B7" s="377"/>
    </row>
    <row r="8" spans="1:2" x14ac:dyDescent="0.25">
      <c r="A8" s="69">
        <v>2026</v>
      </c>
      <c r="B8" s="377"/>
    </row>
    <row r="9" spans="1:2" x14ac:dyDescent="0.25">
      <c r="A9" s="69">
        <v>2027</v>
      </c>
      <c r="B9" s="377"/>
    </row>
    <row r="10" spans="1:2" x14ac:dyDescent="0.25">
      <c r="A10" s="69">
        <v>2028</v>
      </c>
      <c r="B10" s="377"/>
    </row>
    <row r="11" spans="1:2" x14ac:dyDescent="0.25">
      <c r="A11" s="69">
        <v>2029</v>
      </c>
      <c r="B11" s="377"/>
    </row>
    <row r="12" spans="1:2" x14ac:dyDescent="0.25">
      <c r="A12" s="69">
        <v>2030</v>
      </c>
      <c r="B12" s="377"/>
    </row>
    <row r="13" spans="1:2" x14ac:dyDescent="0.25">
      <c r="A13" s="69">
        <v>2031</v>
      </c>
      <c r="B13" s="377"/>
    </row>
    <row r="14" spans="1:2" x14ac:dyDescent="0.25">
      <c r="A14" s="69">
        <v>2032</v>
      </c>
      <c r="B14" s="377"/>
    </row>
    <row r="15" spans="1:2" x14ac:dyDescent="0.25">
      <c r="A15" s="69">
        <v>2033</v>
      </c>
      <c r="B15" s="377"/>
    </row>
    <row r="16" spans="1:2" x14ac:dyDescent="0.25">
      <c r="A16" s="69">
        <v>2034</v>
      </c>
      <c r="B16" s="377"/>
    </row>
    <row r="17" spans="1:3" x14ac:dyDescent="0.25">
      <c r="A17" s="69">
        <v>2035</v>
      </c>
      <c r="B17" s="377"/>
    </row>
    <row r="19" spans="1:3" x14ac:dyDescent="0.25">
      <c r="A19" s="31" t="s">
        <v>1135</v>
      </c>
    </row>
    <row r="20" spans="1:3" x14ac:dyDescent="0.25">
      <c r="A20" s="220" t="str">
        <f>Translations!$B$1029</f>
        <v>eligible</v>
      </c>
    </row>
    <row r="21" spans="1:3" x14ac:dyDescent="0.25">
      <c r="A21" s="31" t="s">
        <v>1136</v>
      </c>
    </row>
    <row r="22" spans="1:3" x14ac:dyDescent="0.25">
      <c r="A22" s="220" t="str">
        <f>Translations!$B$1030</f>
        <v>not eligible</v>
      </c>
    </row>
    <row r="23" spans="1:3" x14ac:dyDescent="0.25">
      <c r="A23" s="31" t="s">
        <v>1141</v>
      </c>
      <c r="C23" s="377" t="s">
        <v>1382</v>
      </c>
    </row>
    <row r="24" spans="1:3" x14ac:dyDescent="0.25">
      <c r="A24" s="220" t="str">
        <f>Translations!$B$1031</f>
        <v>Number is different from input in section 5(a)!</v>
      </c>
    </row>
    <row r="27" spans="1:3" x14ac:dyDescent="0.25">
      <c r="A27" s="31" t="s">
        <v>284</v>
      </c>
    </row>
    <row r="28" spans="1:3" x14ac:dyDescent="0.25">
      <c r="A28" s="32" t="str">
        <f>Translations!$B$368</f>
        <v>Proszę wybrać</v>
      </c>
    </row>
    <row r="29" spans="1:3" x14ac:dyDescent="0.25">
      <c r="A29" s="32" t="str">
        <f>Translations!$B$369</f>
        <v>Austria</v>
      </c>
    </row>
    <row r="30" spans="1:3" x14ac:dyDescent="0.25">
      <c r="A30" s="32" t="str">
        <f>Translations!$B$370</f>
        <v>Belgia</v>
      </c>
    </row>
    <row r="31" spans="1:3" x14ac:dyDescent="0.25">
      <c r="A31" s="32" t="str">
        <f>Translations!$B$371</f>
        <v>Bułgaria</v>
      </c>
    </row>
    <row r="32" spans="1:3" x14ac:dyDescent="0.25">
      <c r="A32" s="32" t="str">
        <f>Translations!$B$372</f>
        <v>Chorwacja</v>
      </c>
    </row>
    <row r="33" spans="1:1" x14ac:dyDescent="0.25">
      <c r="A33" s="32" t="str">
        <f>Translations!$B$373</f>
        <v>Cypr</v>
      </c>
    </row>
    <row r="34" spans="1:1" x14ac:dyDescent="0.25">
      <c r="A34" s="32" t="str">
        <f>Translations!$B$374</f>
        <v>Czechy</v>
      </c>
    </row>
    <row r="35" spans="1:1" x14ac:dyDescent="0.25">
      <c r="A35" s="32" t="str">
        <f>Translations!$B$375</f>
        <v>Dania</v>
      </c>
    </row>
    <row r="36" spans="1:1" x14ac:dyDescent="0.25">
      <c r="A36" s="32" t="str">
        <f>Translations!$B$376</f>
        <v>Estonia</v>
      </c>
    </row>
    <row r="37" spans="1:1" x14ac:dyDescent="0.25">
      <c r="A37" s="32" t="str">
        <f>Translations!$B$377</f>
        <v>Finlandia</v>
      </c>
    </row>
    <row r="38" spans="1:1" x14ac:dyDescent="0.25">
      <c r="A38" s="32" t="str">
        <f>Translations!$B$378</f>
        <v>Francja</v>
      </c>
    </row>
    <row r="39" spans="1:1" x14ac:dyDescent="0.25">
      <c r="A39" s="32" t="str">
        <f>Translations!$B$379</f>
        <v>Niemcy</v>
      </c>
    </row>
    <row r="40" spans="1:1" x14ac:dyDescent="0.25">
      <c r="A40" s="32" t="str">
        <f>Translations!$B$380</f>
        <v>Grecja</v>
      </c>
    </row>
    <row r="41" spans="1:1" x14ac:dyDescent="0.25">
      <c r="A41" s="32" t="str">
        <f>Translations!$B$381</f>
        <v>Węgry</v>
      </c>
    </row>
    <row r="42" spans="1:1" x14ac:dyDescent="0.25">
      <c r="A42" s="33" t="str">
        <f>Translations!$B$382</f>
        <v>Islandia</v>
      </c>
    </row>
    <row r="43" spans="1:1" x14ac:dyDescent="0.25">
      <c r="A43" s="32" t="str">
        <f>Translations!$B$383</f>
        <v>Irlandia</v>
      </c>
    </row>
    <row r="44" spans="1:1" x14ac:dyDescent="0.25">
      <c r="A44" s="32" t="str">
        <f>Translations!$B$384</f>
        <v>Włochy</v>
      </c>
    </row>
    <row r="45" spans="1:1" x14ac:dyDescent="0.25">
      <c r="A45" s="32" t="str">
        <f>Translations!$B$385</f>
        <v>Łotwa</v>
      </c>
    </row>
    <row r="46" spans="1:1" x14ac:dyDescent="0.25">
      <c r="A46" s="32" t="str">
        <f>Translations!$B$386</f>
        <v>Liechtenstein</v>
      </c>
    </row>
    <row r="47" spans="1:1" x14ac:dyDescent="0.25">
      <c r="A47" s="32" t="str">
        <f>Translations!$B$387</f>
        <v>Litwa</v>
      </c>
    </row>
    <row r="48" spans="1:1" x14ac:dyDescent="0.25">
      <c r="A48" s="32" t="str">
        <f>Translations!$B$388</f>
        <v>Luksemburg</v>
      </c>
    </row>
    <row r="49" spans="1:1" x14ac:dyDescent="0.25">
      <c r="A49" s="32" t="str">
        <f>Translations!$B$389</f>
        <v>Malta</v>
      </c>
    </row>
    <row r="50" spans="1:1" x14ac:dyDescent="0.25">
      <c r="A50" s="32" t="str">
        <f>Translations!$B$390</f>
        <v>Holandia</v>
      </c>
    </row>
    <row r="51" spans="1:1" x14ac:dyDescent="0.25">
      <c r="A51" s="33" t="str">
        <f>Translations!$B$391</f>
        <v>Norwegia</v>
      </c>
    </row>
    <row r="52" spans="1:1" x14ac:dyDescent="0.25">
      <c r="A52" s="32" t="str">
        <f>Translations!$B$392</f>
        <v>Polska</v>
      </c>
    </row>
    <row r="53" spans="1:1" x14ac:dyDescent="0.25">
      <c r="A53" s="32" t="str">
        <f>Translations!$B$393</f>
        <v>Portugalia</v>
      </c>
    </row>
    <row r="54" spans="1:1" x14ac:dyDescent="0.25">
      <c r="A54" s="32" t="str">
        <f>Translations!$B$394</f>
        <v>Rumunia</v>
      </c>
    </row>
    <row r="55" spans="1:1" x14ac:dyDescent="0.25">
      <c r="A55" s="32" t="str">
        <f>Translations!$B$395</f>
        <v>Słowacja</v>
      </c>
    </row>
    <row r="56" spans="1:1" x14ac:dyDescent="0.25">
      <c r="A56" s="32" t="str">
        <f>Translations!$B$396</f>
        <v>Słowenia</v>
      </c>
    </row>
    <row r="57" spans="1:1" x14ac:dyDescent="0.25">
      <c r="A57" s="32" t="str">
        <f>Translations!$B$397</f>
        <v>Hiszpania</v>
      </c>
    </row>
    <row r="58" spans="1:1" x14ac:dyDescent="0.25">
      <c r="A58" s="32" t="str">
        <f>Translations!$B$398</f>
        <v>Szwecja</v>
      </c>
    </row>
    <row r="59" spans="1:1" x14ac:dyDescent="0.25">
      <c r="A59" s="32" t="str">
        <f>Translations!$B$399</f>
        <v>Zjednoczone Królestwo</v>
      </c>
    </row>
    <row r="62" spans="1:1" x14ac:dyDescent="0.25">
      <c r="A62" s="34" t="s">
        <v>357</v>
      </c>
    </row>
    <row r="63" spans="1:1" x14ac:dyDescent="0.25">
      <c r="A63" s="32" t="str">
        <f>Translations!$B$368</f>
        <v>Proszę wybrać</v>
      </c>
    </row>
    <row r="64" spans="1:1" x14ac:dyDescent="0.25">
      <c r="A64" s="32"/>
    </row>
    <row r="65" spans="1:1" x14ac:dyDescent="0.25">
      <c r="A65" s="32" t="str">
        <f>Translations!$B$400</f>
        <v>Afganistan</v>
      </c>
    </row>
    <row r="66" spans="1:1" x14ac:dyDescent="0.25">
      <c r="A66" s="32" t="str">
        <f>Translations!$B$401</f>
        <v>Albania</v>
      </c>
    </row>
    <row r="67" spans="1:1" x14ac:dyDescent="0.25">
      <c r="A67" s="32" t="str">
        <f>Translations!$B$402</f>
        <v>Algieria</v>
      </c>
    </row>
    <row r="68" spans="1:1" x14ac:dyDescent="0.25">
      <c r="A68" s="32" t="str">
        <f>Translations!$B$403</f>
        <v>American Samoa</v>
      </c>
    </row>
    <row r="69" spans="1:1" x14ac:dyDescent="0.25">
      <c r="A69" s="32" t="str">
        <f>Translations!$B$404</f>
        <v>Andora</v>
      </c>
    </row>
    <row r="70" spans="1:1" x14ac:dyDescent="0.25">
      <c r="A70" s="32" t="str">
        <f>Translations!$B$405</f>
        <v>Angola</v>
      </c>
    </row>
    <row r="71" spans="1:1" x14ac:dyDescent="0.25">
      <c r="A71" s="32" t="str">
        <f>Translations!$B$406</f>
        <v>Anguilla</v>
      </c>
    </row>
    <row r="72" spans="1:1" x14ac:dyDescent="0.25">
      <c r="A72" s="32" t="str">
        <f>Translations!$B$407</f>
        <v>Antigua i Barbuda</v>
      </c>
    </row>
    <row r="73" spans="1:1" x14ac:dyDescent="0.25">
      <c r="A73" s="32" t="str">
        <f>Translations!$B$408</f>
        <v>Argentyna</v>
      </c>
    </row>
    <row r="74" spans="1:1" x14ac:dyDescent="0.25">
      <c r="A74" s="32" t="str">
        <f>Translations!$B$409</f>
        <v>Armenia</v>
      </c>
    </row>
    <row r="75" spans="1:1" x14ac:dyDescent="0.25">
      <c r="A75" s="32" t="str">
        <f>Translations!$B$410</f>
        <v>Aruba</v>
      </c>
    </row>
    <row r="76" spans="1:1" x14ac:dyDescent="0.25">
      <c r="A76" s="32" t="str">
        <f>Translations!$B$411</f>
        <v>Australia</v>
      </c>
    </row>
    <row r="77" spans="1:1" x14ac:dyDescent="0.25">
      <c r="A77" s="32" t="str">
        <f>Translations!$B$369</f>
        <v>Austria</v>
      </c>
    </row>
    <row r="78" spans="1:1" x14ac:dyDescent="0.25">
      <c r="A78" s="32" t="str">
        <f>Translations!$B$412</f>
        <v>Azerbejdżan</v>
      </c>
    </row>
    <row r="79" spans="1:1" x14ac:dyDescent="0.25">
      <c r="A79" s="32" t="str">
        <f>Translations!$B$413</f>
        <v>Bahamy</v>
      </c>
    </row>
    <row r="80" spans="1:1" x14ac:dyDescent="0.25">
      <c r="A80" s="32" t="str">
        <f>Translations!$B$414</f>
        <v>Bahrajn</v>
      </c>
    </row>
    <row r="81" spans="1:1" x14ac:dyDescent="0.25">
      <c r="A81" s="32" t="str">
        <f>Translations!$B$415</f>
        <v>Bangladesz</v>
      </c>
    </row>
    <row r="82" spans="1:1" x14ac:dyDescent="0.25">
      <c r="A82" s="32" t="str">
        <f>Translations!$B$416</f>
        <v>Barbados</v>
      </c>
    </row>
    <row r="83" spans="1:1" x14ac:dyDescent="0.25">
      <c r="A83" s="32" t="str">
        <f>Translations!$B$417</f>
        <v>Białoruś</v>
      </c>
    </row>
    <row r="84" spans="1:1" x14ac:dyDescent="0.25">
      <c r="A84" s="32" t="str">
        <f>Translations!$B$370</f>
        <v>Belgia</v>
      </c>
    </row>
    <row r="85" spans="1:1" x14ac:dyDescent="0.25">
      <c r="A85" s="32" t="str">
        <f>Translations!$B$418</f>
        <v>Belize</v>
      </c>
    </row>
    <row r="86" spans="1:1" x14ac:dyDescent="0.25">
      <c r="A86" s="32" t="str">
        <f>Translations!$B$419</f>
        <v>Benin</v>
      </c>
    </row>
    <row r="87" spans="1:1" x14ac:dyDescent="0.25">
      <c r="A87" s="32" t="str">
        <f>Translations!$B$420</f>
        <v>Bermuda</v>
      </c>
    </row>
    <row r="88" spans="1:1" x14ac:dyDescent="0.25">
      <c r="A88" s="32" t="str">
        <f>Translations!$B$421</f>
        <v>Bhutan</v>
      </c>
    </row>
    <row r="89" spans="1:1" x14ac:dyDescent="0.25">
      <c r="A89" s="32" t="str">
        <f>Translations!$B$422</f>
        <v>Boliwia</v>
      </c>
    </row>
    <row r="90" spans="1:1" x14ac:dyDescent="0.25">
      <c r="A90" s="32" t="str">
        <f>Translations!$B$423</f>
        <v>Bośnia i Hercegowina</v>
      </c>
    </row>
    <row r="91" spans="1:1" x14ac:dyDescent="0.25">
      <c r="A91" s="32" t="str">
        <f>Translations!$B$424</f>
        <v>Botswana</v>
      </c>
    </row>
    <row r="92" spans="1:1" x14ac:dyDescent="0.25">
      <c r="A92" s="32" t="str">
        <f>Translations!$B$425</f>
        <v>Brazylia</v>
      </c>
    </row>
    <row r="93" spans="1:1" x14ac:dyDescent="0.25">
      <c r="A93" s="32" t="str">
        <f>Translations!$B$427</f>
        <v>Brunei</v>
      </c>
    </row>
    <row r="94" spans="1:1" x14ac:dyDescent="0.25">
      <c r="A94" s="32" t="str">
        <f>Translations!$B$371</f>
        <v>Bułgaria</v>
      </c>
    </row>
    <row r="95" spans="1:1" x14ac:dyDescent="0.25">
      <c r="A95" s="32" t="str">
        <f>Translations!$B$428</f>
        <v>Burkina Faso</v>
      </c>
    </row>
    <row r="96" spans="1:1" x14ac:dyDescent="0.25">
      <c r="A96" s="32" t="str">
        <f>Translations!$B$429</f>
        <v>Burundi</v>
      </c>
    </row>
    <row r="97" spans="1:1" x14ac:dyDescent="0.25">
      <c r="A97" s="32" t="str">
        <f>Translations!$B$430</f>
        <v>Kambodża</v>
      </c>
    </row>
    <row r="98" spans="1:1" x14ac:dyDescent="0.25">
      <c r="A98" s="32" t="str">
        <f>Translations!$B$431</f>
        <v>Kamerun</v>
      </c>
    </row>
    <row r="99" spans="1:1" x14ac:dyDescent="0.25">
      <c r="A99" s="32" t="str">
        <f>Translations!$B$432</f>
        <v>Kanada</v>
      </c>
    </row>
    <row r="100" spans="1:1" x14ac:dyDescent="0.25">
      <c r="A100" s="32" t="str">
        <f>Translations!$B$433</f>
        <v>Republika Zielonego Przylądka</v>
      </c>
    </row>
    <row r="101" spans="1:1" x14ac:dyDescent="0.25">
      <c r="A101" s="32" t="str">
        <f>Translations!$B$434</f>
        <v>Cayman Islands</v>
      </c>
    </row>
    <row r="102" spans="1:1" x14ac:dyDescent="0.25">
      <c r="A102" s="32" t="str">
        <f>Translations!$B$435</f>
        <v>Republika Środkowoafrykańska</v>
      </c>
    </row>
    <row r="103" spans="1:1" x14ac:dyDescent="0.25">
      <c r="A103" s="32" t="str">
        <f>Translations!$B$436</f>
        <v>Czad</v>
      </c>
    </row>
    <row r="104" spans="1:1" x14ac:dyDescent="0.25">
      <c r="A104" s="32" t="str">
        <f>Translations!$B$437</f>
        <v>Channel Islands</v>
      </c>
    </row>
    <row r="105" spans="1:1" x14ac:dyDescent="0.25">
      <c r="A105" s="32" t="str">
        <f>Translations!$B$438</f>
        <v>Chile</v>
      </c>
    </row>
    <row r="106" spans="1:1" x14ac:dyDescent="0.25">
      <c r="A106" s="32" t="str">
        <f>Translations!$B$439</f>
        <v>Chiny</v>
      </c>
    </row>
    <row r="107" spans="1:1" x14ac:dyDescent="0.25">
      <c r="A107" s="32" t="str">
        <f>Translations!$B$442</f>
        <v>Kolumbia</v>
      </c>
    </row>
    <row r="108" spans="1:1" x14ac:dyDescent="0.25">
      <c r="A108" s="32" t="str">
        <f>Translations!$B$443</f>
        <v>Komory</v>
      </c>
    </row>
    <row r="109" spans="1:1" x14ac:dyDescent="0.25">
      <c r="A109" s="32" t="str">
        <f>Translations!$B$444</f>
        <v>Kongo</v>
      </c>
    </row>
    <row r="110" spans="1:1" x14ac:dyDescent="0.25">
      <c r="A110" s="32" t="str">
        <f>Translations!$B$450</f>
        <v>Kongo</v>
      </c>
    </row>
    <row r="111" spans="1:1" x14ac:dyDescent="0.25">
      <c r="A111" s="32" t="str">
        <f>Translations!$B$445</f>
        <v>Wyspy Cooka</v>
      </c>
    </row>
    <row r="112" spans="1:1" x14ac:dyDescent="0.25">
      <c r="A112" s="32" t="str">
        <f>Translations!$B$446</f>
        <v>Kostaryka</v>
      </c>
    </row>
    <row r="113" spans="1:1" x14ac:dyDescent="0.25">
      <c r="A113" s="32" t="str">
        <f>Translations!$B$447</f>
        <v>Wybrzeże Kości Słoniowej</v>
      </c>
    </row>
    <row r="114" spans="1:1" x14ac:dyDescent="0.25">
      <c r="A114" s="32" t="str">
        <f>Translations!$B$372</f>
        <v>Chorwacja</v>
      </c>
    </row>
    <row r="115" spans="1:1" x14ac:dyDescent="0.25">
      <c r="A115" s="32" t="str">
        <f>Translations!$B$448</f>
        <v>Kuba</v>
      </c>
    </row>
    <row r="116" spans="1:1" ht="14.4" x14ac:dyDescent="0.25">
      <c r="A116" s="298" t="str">
        <f>Translations!$B$824</f>
        <v>Curaçao</v>
      </c>
    </row>
    <row r="117" spans="1:1" x14ac:dyDescent="0.25">
      <c r="A117" s="32" t="str">
        <f>Translations!$B$373</f>
        <v>Cypr</v>
      </c>
    </row>
    <row r="118" spans="1:1" x14ac:dyDescent="0.25">
      <c r="A118" s="32" t="str">
        <f>Translations!$B$374</f>
        <v>Czechy</v>
      </c>
    </row>
    <row r="119" spans="1:1" x14ac:dyDescent="0.25">
      <c r="A119" s="32" t="str">
        <f>Translations!$B$375</f>
        <v>Dania</v>
      </c>
    </row>
    <row r="120" spans="1:1" x14ac:dyDescent="0.25">
      <c r="A120" s="32" t="str">
        <f>Translations!$B$451</f>
        <v>Dżibuti</v>
      </c>
    </row>
    <row r="121" spans="1:1" x14ac:dyDescent="0.25">
      <c r="A121" s="32" t="str">
        <f>Translations!$B$452</f>
        <v>Dominika</v>
      </c>
    </row>
    <row r="122" spans="1:1" x14ac:dyDescent="0.25">
      <c r="A122" s="32" t="str">
        <f>Translations!$B$453</f>
        <v>Dominikana</v>
      </c>
    </row>
    <row r="123" spans="1:1" x14ac:dyDescent="0.25">
      <c r="A123" s="32" t="str">
        <f>Translations!$B$454</f>
        <v>Ekwador</v>
      </c>
    </row>
    <row r="124" spans="1:1" x14ac:dyDescent="0.25">
      <c r="A124" s="32" t="str">
        <f>Translations!$B$455</f>
        <v>Egipt</v>
      </c>
    </row>
    <row r="125" spans="1:1" x14ac:dyDescent="0.25">
      <c r="A125" s="32" t="str">
        <f>Translations!$B$456</f>
        <v>Salwador</v>
      </c>
    </row>
    <row r="126" spans="1:1" x14ac:dyDescent="0.25">
      <c r="A126" s="32" t="str">
        <f>Translations!$B$457</f>
        <v>Gwinea Równikowa</v>
      </c>
    </row>
    <row r="127" spans="1:1" x14ac:dyDescent="0.25">
      <c r="A127" s="32" t="str">
        <f>Translations!$B$458</f>
        <v>Erytrea</v>
      </c>
    </row>
    <row r="128" spans="1:1" x14ac:dyDescent="0.25">
      <c r="A128" s="32" t="str">
        <f>Translations!$B$376</f>
        <v>Estonia</v>
      </c>
    </row>
    <row r="129" spans="1:1" x14ac:dyDescent="0.25">
      <c r="A129" s="32" t="str">
        <f>Translations!$B$459</f>
        <v>Etiopia</v>
      </c>
    </row>
    <row r="130" spans="1:1" x14ac:dyDescent="0.25">
      <c r="A130" s="32" t="str">
        <f>Translations!$B$461</f>
        <v>Falkland Islands (Malvinas)</v>
      </c>
    </row>
    <row r="131" spans="1:1" x14ac:dyDescent="0.25">
      <c r="A131" s="32" t="str">
        <f>Translations!$B$460</f>
        <v>Faroe Islands</v>
      </c>
    </row>
    <row r="132" spans="1:1" x14ac:dyDescent="0.25">
      <c r="A132" s="32" t="str">
        <f>Translations!$B$462</f>
        <v>Fidżi</v>
      </c>
    </row>
    <row r="133" spans="1:1" x14ac:dyDescent="0.25">
      <c r="A133" s="32" t="str">
        <f>Translations!$B$377</f>
        <v>Finlandia</v>
      </c>
    </row>
    <row r="134" spans="1:1" x14ac:dyDescent="0.25">
      <c r="A134" s="32" t="str">
        <f>Translations!$B$378</f>
        <v>Francja</v>
      </c>
    </row>
    <row r="135" spans="1:1" x14ac:dyDescent="0.25">
      <c r="A135" s="32" t="str">
        <f>Translations!$B$464</f>
        <v>French Polynesia</v>
      </c>
    </row>
    <row r="136" spans="1:1" x14ac:dyDescent="0.25">
      <c r="A136" s="32" t="str">
        <f>Translations!$B$465</f>
        <v>Gabon</v>
      </c>
    </row>
    <row r="137" spans="1:1" x14ac:dyDescent="0.25">
      <c r="A137" s="32" t="str">
        <f>Translations!$B$466</f>
        <v>Gambia</v>
      </c>
    </row>
    <row r="138" spans="1:1" x14ac:dyDescent="0.25">
      <c r="A138" s="32" t="str">
        <f>Translations!$B$467</f>
        <v>Gruzja</v>
      </c>
    </row>
    <row r="139" spans="1:1" x14ac:dyDescent="0.25">
      <c r="A139" s="32" t="str">
        <f>Translations!$B$379</f>
        <v>Niemcy</v>
      </c>
    </row>
    <row r="140" spans="1:1" x14ac:dyDescent="0.25">
      <c r="A140" s="32" t="str">
        <f>Translations!$B$468</f>
        <v>Ghana</v>
      </c>
    </row>
    <row r="141" spans="1:1" x14ac:dyDescent="0.25">
      <c r="A141" s="32" t="str">
        <f>Translations!$B$469</f>
        <v>Gibraltar</v>
      </c>
    </row>
    <row r="142" spans="1:1" x14ac:dyDescent="0.25">
      <c r="A142" s="32" t="str">
        <f>Translations!$B$380</f>
        <v>Grecja</v>
      </c>
    </row>
    <row r="143" spans="1:1" x14ac:dyDescent="0.25">
      <c r="A143" s="32" t="str">
        <f>Translations!$B$470</f>
        <v>Greenland</v>
      </c>
    </row>
    <row r="144" spans="1:1" x14ac:dyDescent="0.25">
      <c r="A144" s="32" t="str">
        <f>Translations!$B$471</f>
        <v>Grenada</v>
      </c>
    </row>
    <row r="145" spans="1:1" x14ac:dyDescent="0.25">
      <c r="A145" s="32" t="str">
        <f>Translations!$B$473</f>
        <v>Guam</v>
      </c>
    </row>
    <row r="146" spans="1:1" x14ac:dyDescent="0.25">
      <c r="A146" s="32" t="str">
        <f>Translations!$B$474</f>
        <v>Gwatemala</v>
      </c>
    </row>
    <row r="147" spans="1:1" x14ac:dyDescent="0.25">
      <c r="A147" s="32" t="str">
        <f>Translations!$B$475</f>
        <v>Guernsey</v>
      </c>
    </row>
    <row r="148" spans="1:1" x14ac:dyDescent="0.25">
      <c r="A148" s="32" t="str">
        <f>Translations!$B$476</f>
        <v>Gwinea</v>
      </c>
    </row>
    <row r="149" spans="1:1" x14ac:dyDescent="0.25">
      <c r="A149" s="32" t="str">
        <f>Translations!$B$477</f>
        <v>Gwinea Bissau</v>
      </c>
    </row>
    <row r="150" spans="1:1" x14ac:dyDescent="0.25">
      <c r="A150" s="32" t="str">
        <f>Translations!$B$478</f>
        <v>Gujana</v>
      </c>
    </row>
    <row r="151" spans="1:1" x14ac:dyDescent="0.25">
      <c r="A151" s="32" t="str">
        <f>Translations!$B$479</f>
        <v>Haiti</v>
      </c>
    </row>
    <row r="152" spans="1:1" x14ac:dyDescent="0.25">
      <c r="A152" s="32" t="str">
        <f>Translations!$B$480</f>
        <v>Holy See (Vatican City State)</v>
      </c>
    </row>
    <row r="153" spans="1:1" x14ac:dyDescent="0.25">
      <c r="A153" s="32" t="str">
        <f>Translations!$B$481</f>
        <v>Honduras</v>
      </c>
    </row>
    <row r="154" spans="1:1" x14ac:dyDescent="0.25">
      <c r="A154" s="32" t="str">
        <f>Translations!$B$440</f>
        <v>Hong Kong SAR</v>
      </c>
    </row>
    <row r="155" spans="1:1" x14ac:dyDescent="0.25">
      <c r="A155" s="32" t="str">
        <f>Translations!$B$381</f>
        <v>Węgry</v>
      </c>
    </row>
    <row r="156" spans="1:1" x14ac:dyDescent="0.25">
      <c r="A156" s="32" t="str">
        <f>Translations!$B$382</f>
        <v>Islandia</v>
      </c>
    </row>
    <row r="157" spans="1:1" x14ac:dyDescent="0.25">
      <c r="A157" s="32" t="str">
        <f>Translations!$B$482</f>
        <v>Indie</v>
      </c>
    </row>
    <row r="158" spans="1:1" x14ac:dyDescent="0.25">
      <c r="A158" s="32" t="str">
        <f>Translations!$B$483</f>
        <v>Indonezja</v>
      </c>
    </row>
    <row r="159" spans="1:1" x14ac:dyDescent="0.25">
      <c r="A159" s="32" t="str">
        <f>Translations!$B$484</f>
        <v>Iran</v>
      </c>
    </row>
    <row r="160" spans="1:1" x14ac:dyDescent="0.25">
      <c r="A160" s="32" t="str">
        <f>Translations!$B$485</f>
        <v>Irak</v>
      </c>
    </row>
    <row r="161" spans="1:1" x14ac:dyDescent="0.25">
      <c r="A161" s="32" t="str">
        <f>Translations!$B$383</f>
        <v>Irlandia</v>
      </c>
    </row>
    <row r="162" spans="1:1" x14ac:dyDescent="0.25">
      <c r="A162" s="32" t="str">
        <f>Translations!$B$486</f>
        <v>Isle of Man</v>
      </c>
    </row>
    <row r="163" spans="1:1" x14ac:dyDescent="0.25">
      <c r="A163" s="32" t="str">
        <f>Translations!$B$487</f>
        <v>Izrael</v>
      </c>
    </row>
    <row r="164" spans="1:1" x14ac:dyDescent="0.25">
      <c r="A164" s="32" t="str">
        <f>Translations!$B$384</f>
        <v>Włochy</v>
      </c>
    </row>
    <row r="165" spans="1:1" x14ac:dyDescent="0.25">
      <c r="A165" s="32" t="str">
        <f>Translations!$B$488</f>
        <v>Jamajka</v>
      </c>
    </row>
    <row r="166" spans="1:1" x14ac:dyDescent="0.25">
      <c r="A166" s="32" t="str">
        <f>Translations!$B$489</f>
        <v>Japonia</v>
      </c>
    </row>
    <row r="167" spans="1:1" x14ac:dyDescent="0.25">
      <c r="A167" s="32" t="str">
        <f>Translations!$B$490</f>
        <v>Jersey</v>
      </c>
    </row>
    <row r="168" spans="1:1" x14ac:dyDescent="0.25">
      <c r="A168" s="32" t="str">
        <f>Translations!$B$491</f>
        <v>Jordania</v>
      </c>
    </row>
    <row r="169" spans="1:1" x14ac:dyDescent="0.25">
      <c r="A169" s="32" t="str">
        <f>Translations!$B$492</f>
        <v>Kazachstan</v>
      </c>
    </row>
    <row r="170" spans="1:1" x14ac:dyDescent="0.25">
      <c r="A170" s="32" t="str">
        <f>Translations!$B$493</f>
        <v>Kenia</v>
      </c>
    </row>
    <row r="171" spans="1:1" x14ac:dyDescent="0.25">
      <c r="A171" s="32" t="str">
        <f>Translations!$B$494</f>
        <v>Kiribati</v>
      </c>
    </row>
    <row r="172" spans="1:1" x14ac:dyDescent="0.25">
      <c r="A172" s="32" t="str">
        <f>Translations!$B$449</f>
        <v>Korea Północna</v>
      </c>
    </row>
    <row r="173" spans="1:1" x14ac:dyDescent="0.25">
      <c r="A173" s="32" t="str">
        <f>Translations!$B$545</f>
        <v>Korea Południowa</v>
      </c>
    </row>
    <row r="174" spans="1:1" ht="14.4" x14ac:dyDescent="0.25">
      <c r="A174" s="298" t="str">
        <f>Translations!$B$825</f>
        <v>Kosovo, United Nations Interim Administration Mission</v>
      </c>
    </row>
    <row r="175" spans="1:1" x14ac:dyDescent="0.25">
      <c r="A175" s="32" t="str">
        <f>Translations!$B$495</f>
        <v>Kuwejt</v>
      </c>
    </row>
    <row r="176" spans="1:1" x14ac:dyDescent="0.25">
      <c r="A176" s="32" t="str">
        <f>Translations!$B$496</f>
        <v>Kirgistan</v>
      </c>
    </row>
    <row r="177" spans="1:1" x14ac:dyDescent="0.25">
      <c r="A177" s="32" t="str">
        <f>Translations!$B$497</f>
        <v>Laos</v>
      </c>
    </row>
    <row r="178" spans="1:1" x14ac:dyDescent="0.25">
      <c r="A178" s="32" t="str">
        <f>Translations!$B$385</f>
        <v>Łotwa</v>
      </c>
    </row>
    <row r="179" spans="1:1" x14ac:dyDescent="0.25">
      <c r="A179" s="32" t="str">
        <f>Translations!$B$498</f>
        <v>Liban</v>
      </c>
    </row>
    <row r="180" spans="1:1" x14ac:dyDescent="0.25">
      <c r="A180" s="32" t="str">
        <f>Translations!$B$499</f>
        <v>Lesotho</v>
      </c>
    </row>
    <row r="181" spans="1:1" x14ac:dyDescent="0.25">
      <c r="A181" s="32" t="str">
        <f>Translations!$B$500</f>
        <v>Liberia</v>
      </c>
    </row>
    <row r="182" spans="1:1" x14ac:dyDescent="0.25">
      <c r="A182" s="32" t="str">
        <f>Translations!$B$501</f>
        <v>Libia</v>
      </c>
    </row>
    <row r="183" spans="1:1" x14ac:dyDescent="0.25">
      <c r="A183" s="32" t="str">
        <f>Translations!$B$386</f>
        <v>Liechtenstein</v>
      </c>
    </row>
    <row r="184" spans="1:1" x14ac:dyDescent="0.25">
      <c r="A184" s="32" t="str">
        <f>Translations!$B$387</f>
        <v>Litwa</v>
      </c>
    </row>
    <row r="185" spans="1:1" x14ac:dyDescent="0.25">
      <c r="A185" s="32" t="str">
        <f>Translations!$B$388</f>
        <v>Luksemburg</v>
      </c>
    </row>
    <row r="186" spans="1:1" x14ac:dyDescent="0.25">
      <c r="A186" s="32" t="str">
        <f>Translations!$B$441</f>
        <v>Macao SAR</v>
      </c>
    </row>
    <row r="187" spans="1:1" x14ac:dyDescent="0.25">
      <c r="A187" s="486" t="str">
        <f>Translations!$B$1194</f>
        <v>Macedonia Północna</v>
      </c>
    </row>
    <row r="188" spans="1:1" x14ac:dyDescent="0.25">
      <c r="A188" s="32" t="str">
        <f>Translations!$B$502</f>
        <v>Madagaskar</v>
      </c>
    </row>
    <row r="189" spans="1:1" x14ac:dyDescent="0.25">
      <c r="A189" s="32" t="str">
        <f>Translations!$B$503</f>
        <v>Malawi</v>
      </c>
    </row>
    <row r="190" spans="1:1" x14ac:dyDescent="0.25">
      <c r="A190" s="32" t="str">
        <f>Translations!$B$504</f>
        <v>Malezja</v>
      </c>
    </row>
    <row r="191" spans="1:1" x14ac:dyDescent="0.25">
      <c r="A191" s="32" t="str">
        <f>Translations!$B$505</f>
        <v>Malediwy</v>
      </c>
    </row>
    <row r="192" spans="1:1" x14ac:dyDescent="0.25">
      <c r="A192" s="32" t="str">
        <f>Translations!$B$506</f>
        <v>Mali</v>
      </c>
    </row>
    <row r="193" spans="1:1" x14ac:dyDescent="0.25">
      <c r="A193" s="32" t="str">
        <f>Translations!$B$389</f>
        <v>Malta</v>
      </c>
    </row>
    <row r="194" spans="1:1" x14ac:dyDescent="0.25">
      <c r="A194" s="32" t="str">
        <f>Translations!$B$507</f>
        <v>Wyspy Marshalla</v>
      </c>
    </row>
    <row r="195" spans="1:1" x14ac:dyDescent="0.25">
      <c r="A195" s="32" t="str">
        <f>Translations!$B$509</f>
        <v>Mauretania</v>
      </c>
    </row>
    <row r="196" spans="1:1" x14ac:dyDescent="0.25">
      <c r="A196" s="32" t="str">
        <f>Translations!$B$510</f>
        <v>Mauritius</v>
      </c>
    </row>
    <row r="197" spans="1:1" x14ac:dyDescent="0.25">
      <c r="A197" s="32" t="str">
        <f>Translations!$B$511</f>
        <v>Mayotte</v>
      </c>
    </row>
    <row r="198" spans="1:1" x14ac:dyDescent="0.25">
      <c r="A198" s="32" t="str">
        <f>Translations!$B$512</f>
        <v>Meksyk</v>
      </c>
    </row>
    <row r="199" spans="1:1" x14ac:dyDescent="0.25">
      <c r="A199" s="32" t="str">
        <f>Translations!$B$513</f>
        <v>Mikrinezja</v>
      </c>
    </row>
    <row r="200" spans="1:1" x14ac:dyDescent="0.25">
      <c r="A200" s="32" t="str">
        <f>Translations!$B$546</f>
        <v>Mołdawia</v>
      </c>
    </row>
    <row r="201" spans="1:1" x14ac:dyDescent="0.25">
      <c r="A201" s="32" t="str">
        <f>Translations!$B$514</f>
        <v>Monako</v>
      </c>
    </row>
    <row r="202" spans="1:1" x14ac:dyDescent="0.25">
      <c r="A202" s="32" t="str">
        <f>Translations!$B$515</f>
        <v>Mongolia</v>
      </c>
    </row>
    <row r="203" spans="1:1" x14ac:dyDescent="0.25">
      <c r="A203" s="32" t="str">
        <f>Translations!$B$516</f>
        <v>Czarnogóra</v>
      </c>
    </row>
    <row r="204" spans="1:1" x14ac:dyDescent="0.25">
      <c r="A204" s="32" t="str">
        <f>Translations!$B$517</f>
        <v>Montserrat</v>
      </c>
    </row>
    <row r="205" spans="1:1" x14ac:dyDescent="0.25">
      <c r="A205" s="32" t="str">
        <f>Translations!$B$518</f>
        <v>Maroko</v>
      </c>
    </row>
    <row r="206" spans="1:1" x14ac:dyDescent="0.25">
      <c r="A206" s="32" t="str">
        <f>Translations!$B$519</f>
        <v>Mozambik</v>
      </c>
    </row>
    <row r="207" spans="1:1" x14ac:dyDescent="0.25">
      <c r="A207" s="32" t="str">
        <f>Translations!$B$520</f>
        <v>Mjanma</v>
      </c>
    </row>
    <row r="208" spans="1:1" x14ac:dyDescent="0.25">
      <c r="A208" s="32" t="str">
        <f>Translations!$B$521</f>
        <v>Namibia</v>
      </c>
    </row>
    <row r="209" spans="1:1" x14ac:dyDescent="0.25">
      <c r="A209" s="32" t="str">
        <f>Translations!$B$522</f>
        <v>Nauru</v>
      </c>
    </row>
    <row r="210" spans="1:1" x14ac:dyDescent="0.25">
      <c r="A210" s="32" t="str">
        <f>Translations!$B$523</f>
        <v>Nepal</v>
      </c>
    </row>
    <row r="211" spans="1:1" x14ac:dyDescent="0.25">
      <c r="A211" s="32" t="str">
        <f>Translations!$B$390</f>
        <v>Holandia</v>
      </c>
    </row>
    <row r="212" spans="1:1" x14ac:dyDescent="0.25">
      <c r="A212" s="32" t="str">
        <f>Translations!$B$525</f>
        <v>New Caledonia</v>
      </c>
    </row>
    <row r="213" spans="1:1" x14ac:dyDescent="0.25">
      <c r="A213" s="32" t="str">
        <f>Translations!$B$526</f>
        <v>Nowa Zelandia</v>
      </c>
    </row>
    <row r="214" spans="1:1" x14ac:dyDescent="0.25">
      <c r="A214" s="32" t="str">
        <f>Translations!$B$527</f>
        <v>Nikaragua</v>
      </c>
    </row>
    <row r="215" spans="1:1" x14ac:dyDescent="0.25">
      <c r="A215" s="32" t="str">
        <f>Translations!$B$528</f>
        <v>Niger</v>
      </c>
    </row>
    <row r="216" spans="1:1" x14ac:dyDescent="0.25">
      <c r="A216" s="32" t="str">
        <f>Translations!$B$529</f>
        <v>Nigeria</v>
      </c>
    </row>
    <row r="217" spans="1:1" x14ac:dyDescent="0.25">
      <c r="A217" s="32" t="str">
        <f>Translations!$B$530</f>
        <v>Niue</v>
      </c>
    </row>
    <row r="218" spans="1:1" x14ac:dyDescent="0.25">
      <c r="A218" s="32" t="str">
        <f>Translations!$B$531</f>
        <v>Norfolk Island</v>
      </c>
    </row>
    <row r="219" spans="1:1" x14ac:dyDescent="0.25">
      <c r="A219" s="32" t="str">
        <f>Translations!$B$532</f>
        <v>Northern Mariana Islands</v>
      </c>
    </row>
    <row r="220" spans="1:1" x14ac:dyDescent="0.25">
      <c r="A220" s="32" t="str">
        <f>Translations!$B$391</f>
        <v>Norwegia</v>
      </c>
    </row>
    <row r="221" spans="1:1" x14ac:dyDescent="0.25">
      <c r="A221" s="32" t="str">
        <f>Translations!$B$534</f>
        <v>Oman</v>
      </c>
    </row>
    <row r="222" spans="1:1" x14ac:dyDescent="0.25">
      <c r="A222" s="32" t="str">
        <f>Translations!$B$535</f>
        <v>Pakistan</v>
      </c>
    </row>
    <row r="223" spans="1:1" x14ac:dyDescent="0.25">
      <c r="A223" s="32" t="str">
        <f>Translations!$B$536</f>
        <v>Palau</v>
      </c>
    </row>
    <row r="224" spans="1:1" x14ac:dyDescent="0.25">
      <c r="A224" s="32" t="str">
        <f>Translations!$B$533</f>
        <v>Palestinian Territory, Occupied</v>
      </c>
    </row>
    <row r="225" spans="1:1" x14ac:dyDescent="0.25">
      <c r="A225" s="32" t="str">
        <f>Translations!$B$537</f>
        <v>Panama</v>
      </c>
    </row>
    <row r="226" spans="1:1" x14ac:dyDescent="0.25">
      <c r="A226" s="32" t="str">
        <f>Translations!$B$538</f>
        <v>Papua-Nowa Gwinea</v>
      </c>
    </row>
    <row r="227" spans="1:1" x14ac:dyDescent="0.25">
      <c r="A227" s="32" t="str">
        <f>Translations!$B$539</f>
        <v>Paragwaj</v>
      </c>
    </row>
    <row r="228" spans="1:1" x14ac:dyDescent="0.25">
      <c r="A228" s="32" t="str">
        <f>Translations!$B$540</f>
        <v>Peru</v>
      </c>
    </row>
    <row r="229" spans="1:1" x14ac:dyDescent="0.25">
      <c r="A229" s="32" t="str">
        <f>Translations!$B$541</f>
        <v>Filipiny</v>
      </c>
    </row>
    <row r="230" spans="1:1" x14ac:dyDescent="0.25">
      <c r="A230" s="32" t="str">
        <f>Translations!$B$542</f>
        <v>Pitcairn</v>
      </c>
    </row>
    <row r="231" spans="1:1" x14ac:dyDescent="0.25">
      <c r="A231" s="32" t="str">
        <f>Translations!$B$392</f>
        <v>Polska</v>
      </c>
    </row>
    <row r="232" spans="1:1" x14ac:dyDescent="0.25">
      <c r="A232" s="32" t="str">
        <f>Translations!$B$393</f>
        <v>Portugalia</v>
      </c>
    </row>
    <row r="233" spans="1:1" x14ac:dyDescent="0.25">
      <c r="A233" s="32" t="str">
        <f>Translations!$B$543</f>
        <v>Puerto Rico</v>
      </c>
    </row>
    <row r="234" spans="1:1" x14ac:dyDescent="0.25">
      <c r="A234" s="32" t="str">
        <f>Translations!$B$544</f>
        <v>Katar</v>
      </c>
    </row>
    <row r="235" spans="1:1" x14ac:dyDescent="0.25">
      <c r="A235" s="32" t="str">
        <f>Translations!$B$394</f>
        <v>Rumunia</v>
      </c>
    </row>
    <row r="236" spans="1:1" x14ac:dyDescent="0.25">
      <c r="A236" s="32" t="str">
        <f>Translations!$B$548</f>
        <v>Rosja</v>
      </c>
    </row>
    <row r="237" spans="1:1" x14ac:dyDescent="0.25">
      <c r="A237" s="32" t="str">
        <f>Translations!$B$549</f>
        <v>Rwanda</v>
      </c>
    </row>
    <row r="238" spans="1:1" x14ac:dyDescent="0.25">
      <c r="A238" s="32" t="str">
        <f>Translations!$B$550</f>
        <v>Saint Barthélemy</v>
      </c>
    </row>
    <row r="239" spans="1:1" ht="14.4" x14ac:dyDescent="0.25">
      <c r="A239" s="298" t="str">
        <f>Translations!$B$826</f>
        <v>Saint Helena, Ascension and Tristan da Cunha</v>
      </c>
    </row>
    <row r="240" spans="1:1" x14ac:dyDescent="0.25">
      <c r="A240" s="32" t="str">
        <f>Translations!$B$552</f>
        <v>Saint Kitts i Nevis</v>
      </c>
    </row>
    <row r="241" spans="1:1" x14ac:dyDescent="0.25">
      <c r="A241" s="32" t="str">
        <f>Translations!$B$553</f>
        <v>Saint Lucia</v>
      </c>
    </row>
    <row r="242" spans="1:1" x14ac:dyDescent="0.25">
      <c r="A242" s="32" t="str">
        <f>Translations!$B$555</f>
        <v>Saint Pierre and Miquelon</v>
      </c>
    </row>
    <row r="243" spans="1:1" x14ac:dyDescent="0.25">
      <c r="A243" s="32" t="str">
        <f>Translations!$B$556</f>
        <v>Saint Vincent i Grenadyny</v>
      </c>
    </row>
    <row r="244" spans="1:1" x14ac:dyDescent="0.25">
      <c r="A244" s="32" t="str">
        <f>Translations!$B$554</f>
        <v>Saint-Martin (French part)</v>
      </c>
    </row>
    <row r="245" spans="1:1" x14ac:dyDescent="0.25">
      <c r="A245" s="32" t="str">
        <f>Translations!$B$557</f>
        <v>Samoa</v>
      </c>
    </row>
    <row r="246" spans="1:1" x14ac:dyDescent="0.25">
      <c r="A246" s="32" t="str">
        <f>Translations!$B$558</f>
        <v>San Marino</v>
      </c>
    </row>
    <row r="247" spans="1:1" x14ac:dyDescent="0.25">
      <c r="A247" s="32" t="str">
        <f>Translations!$B$559</f>
        <v>Wyspy Świętego Tomasza i Książęca</v>
      </c>
    </row>
    <row r="248" spans="1:1" x14ac:dyDescent="0.25">
      <c r="A248" s="32" t="str">
        <f>Translations!$B$560</f>
        <v>Arabia Saudyjska</v>
      </c>
    </row>
    <row r="249" spans="1:1" x14ac:dyDescent="0.25">
      <c r="A249" s="32" t="str">
        <f>Translations!$B$561</f>
        <v>Senegal</v>
      </c>
    </row>
    <row r="250" spans="1:1" x14ac:dyDescent="0.25">
      <c r="A250" s="32" t="str">
        <f>Translations!$B$562</f>
        <v>Serbia</v>
      </c>
    </row>
    <row r="251" spans="1:1" x14ac:dyDescent="0.25">
      <c r="A251" s="32" t="str">
        <f>Translations!$B$563</f>
        <v>Seszele</v>
      </c>
    </row>
    <row r="252" spans="1:1" x14ac:dyDescent="0.25">
      <c r="A252" s="32" t="str">
        <f>Translations!$B$564</f>
        <v>Sierra Leone</v>
      </c>
    </row>
    <row r="253" spans="1:1" x14ac:dyDescent="0.25">
      <c r="A253" s="32" t="str">
        <f>Translations!$B$565</f>
        <v>Singapur</v>
      </c>
    </row>
    <row r="254" spans="1:1" ht="14.4" x14ac:dyDescent="0.25">
      <c r="A254" s="298" t="str">
        <f>Translations!$B$827</f>
        <v>Sint Maarten (Dutch Part)</v>
      </c>
    </row>
    <row r="255" spans="1:1" x14ac:dyDescent="0.25">
      <c r="A255" s="32" t="str">
        <f>Translations!$B$395</f>
        <v>Słowacja</v>
      </c>
    </row>
    <row r="256" spans="1:1" x14ac:dyDescent="0.25">
      <c r="A256" s="32" t="str">
        <f>Translations!$B$396</f>
        <v>Słowenia</v>
      </c>
    </row>
    <row r="257" spans="1:1" x14ac:dyDescent="0.25">
      <c r="A257" s="32" t="str">
        <f>Translations!$B$566</f>
        <v>Wyspy Salomona</v>
      </c>
    </row>
    <row r="258" spans="1:1" x14ac:dyDescent="0.25">
      <c r="A258" s="32" t="str">
        <f>Translations!$B$567</f>
        <v>Somalia</v>
      </c>
    </row>
    <row r="259" spans="1:1" x14ac:dyDescent="0.25">
      <c r="A259" s="32" t="str">
        <f>Translations!$B$568</f>
        <v>Południowa Afryka</v>
      </c>
    </row>
    <row r="260" spans="1:1" ht="14.4" x14ac:dyDescent="0.25">
      <c r="A260" s="298" t="str">
        <f>Translations!$B$828</f>
        <v>South Georgia and the South Sandwich Islands</v>
      </c>
    </row>
    <row r="261" spans="1:1" ht="14.4" x14ac:dyDescent="0.25">
      <c r="A261" s="298" t="str">
        <f>Translations!$B$829</f>
        <v>Sudan Południowy</v>
      </c>
    </row>
    <row r="262" spans="1:1" x14ac:dyDescent="0.25">
      <c r="A262" s="32" t="str">
        <f>Translations!$B$397</f>
        <v>Hiszpania</v>
      </c>
    </row>
    <row r="263" spans="1:1" x14ac:dyDescent="0.25">
      <c r="A263" s="32" t="str">
        <f>Translations!$B$569</f>
        <v>Sri Lanka</v>
      </c>
    </row>
    <row r="264" spans="1:1" x14ac:dyDescent="0.25">
      <c r="A264" s="32" t="str">
        <f>Translations!$B$570</f>
        <v>Sudan</v>
      </c>
    </row>
    <row r="265" spans="1:1" x14ac:dyDescent="0.25">
      <c r="A265" s="32" t="str">
        <f>Translations!$B$571</f>
        <v>Surinam</v>
      </c>
    </row>
    <row r="266" spans="1:1" x14ac:dyDescent="0.25">
      <c r="A266" s="32" t="str">
        <f>Translations!$B$572</f>
        <v>Svalbard and Jan Mayen Islands</v>
      </c>
    </row>
    <row r="267" spans="1:1" x14ac:dyDescent="0.25">
      <c r="A267" s="32" t="str">
        <f>Translations!$B$573</f>
        <v>Swaziland</v>
      </c>
    </row>
    <row r="268" spans="1:1" x14ac:dyDescent="0.25">
      <c r="A268" s="32" t="str">
        <f>Translations!$B$398</f>
        <v>Szwecja</v>
      </c>
    </row>
    <row r="269" spans="1:1" x14ac:dyDescent="0.25">
      <c r="A269" s="32" t="str">
        <f>Translations!$B$574</f>
        <v>Szwajcaria</v>
      </c>
    </row>
    <row r="270" spans="1:1" x14ac:dyDescent="0.25">
      <c r="A270" s="32" t="str">
        <f>Translations!$B$575</f>
        <v>Syria</v>
      </c>
    </row>
    <row r="271" spans="1:1" ht="14.4" x14ac:dyDescent="0.25">
      <c r="A271" s="298" t="str">
        <f>Translations!$B$830</f>
        <v>Taiwan</v>
      </c>
    </row>
    <row r="272" spans="1:1" x14ac:dyDescent="0.25">
      <c r="A272" s="32" t="str">
        <f>Translations!$B$576</f>
        <v>Tadżykistan</v>
      </c>
    </row>
    <row r="273" spans="1:1" x14ac:dyDescent="0.25">
      <c r="A273" s="32" t="str">
        <f>Translations!$B$592</f>
        <v>Tanzania</v>
      </c>
    </row>
    <row r="274" spans="1:1" x14ac:dyDescent="0.25">
      <c r="A274" s="32" t="str">
        <f>Translations!$B$577</f>
        <v>Tajlandia</v>
      </c>
    </row>
    <row r="275" spans="1:1" x14ac:dyDescent="0.25">
      <c r="A275" s="32" t="str">
        <f>Translations!$B$579</f>
        <v>Timor Wschodni</v>
      </c>
    </row>
    <row r="276" spans="1:1" x14ac:dyDescent="0.25">
      <c r="A276" s="32" t="str">
        <f>Translations!$B$580</f>
        <v>Togo</v>
      </c>
    </row>
    <row r="277" spans="1:1" x14ac:dyDescent="0.25">
      <c r="A277" s="32" t="str">
        <f>Translations!$B$581</f>
        <v>Tokelau</v>
      </c>
    </row>
    <row r="278" spans="1:1" x14ac:dyDescent="0.25">
      <c r="A278" s="32" t="str">
        <f>Translations!$B$582</f>
        <v>Tonga</v>
      </c>
    </row>
    <row r="279" spans="1:1" x14ac:dyDescent="0.25">
      <c r="A279" s="32" t="str">
        <f>Translations!$B$583</f>
        <v>Trynidad i Tobago</v>
      </c>
    </row>
    <row r="280" spans="1:1" x14ac:dyDescent="0.25">
      <c r="A280" s="32" t="str">
        <f>Translations!$B$584</f>
        <v>Tunezja</v>
      </c>
    </row>
    <row r="281" spans="1:1" x14ac:dyDescent="0.25">
      <c r="A281" s="32" t="str">
        <f>Translations!$B$585</f>
        <v>Turcja</v>
      </c>
    </row>
    <row r="282" spans="1:1" x14ac:dyDescent="0.25">
      <c r="A282" s="32" t="str">
        <f>Translations!$B$586</f>
        <v>Turkmenistan</v>
      </c>
    </row>
    <row r="283" spans="1:1" x14ac:dyDescent="0.25">
      <c r="A283" s="32" t="str">
        <f>Translations!$B$587</f>
        <v>Turks and Caicos Islands</v>
      </c>
    </row>
    <row r="284" spans="1:1" x14ac:dyDescent="0.25">
      <c r="A284" s="32" t="str">
        <f>Translations!$B$588</f>
        <v>Tuvalu</v>
      </c>
    </row>
    <row r="285" spans="1:1" x14ac:dyDescent="0.25">
      <c r="A285" s="32" t="str">
        <f>Translations!$B$589</f>
        <v>Uganda</v>
      </c>
    </row>
    <row r="286" spans="1:1" x14ac:dyDescent="0.25">
      <c r="A286" s="32" t="str">
        <f>Translations!$B$590</f>
        <v>Ukraina</v>
      </c>
    </row>
    <row r="287" spans="1:1" x14ac:dyDescent="0.25">
      <c r="A287" s="32" t="str">
        <f>Translations!$B$591</f>
        <v>Zjednoczone Emiraty Arabskie</v>
      </c>
    </row>
    <row r="288" spans="1:1" x14ac:dyDescent="0.25">
      <c r="A288" s="32" t="str">
        <f>Translations!$B$399</f>
        <v>Zjednoczone Królestwo</v>
      </c>
    </row>
    <row r="289" spans="1:1" x14ac:dyDescent="0.25">
      <c r="A289" s="32" t="str">
        <f>Translations!$B$593</f>
        <v>Stany Zjednoczone</v>
      </c>
    </row>
    <row r="290" spans="1:1" x14ac:dyDescent="0.25">
      <c r="A290" s="32" t="str">
        <f>Translations!$B$595</f>
        <v>Urugwaj</v>
      </c>
    </row>
    <row r="291" spans="1:1" x14ac:dyDescent="0.25">
      <c r="A291" s="32" t="str">
        <f>Translations!$B$596</f>
        <v>Uzbekistan</v>
      </c>
    </row>
    <row r="292" spans="1:1" x14ac:dyDescent="0.25">
      <c r="A292" s="32" t="str">
        <f>Translations!$B$597</f>
        <v>Vanuatu</v>
      </c>
    </row>
    <row r="293" spans="1:1" x14ac:dyDescent="0.25">
      <c r="A293" s="32" t="str">
        <f>Translations!$B$598</f>
        <v>Wenezuela</v>
      </c>
    </row>
    <row r="294" spans="1:1" x14ac:dyDescent="0.25">
      <c r="A294" s="32" t="str">
        <f>Translations!$B$599</f>
        <v>Wietnam</v>
      </c>
    </row>
    <row r="295" spans="1:1" x14ac:dyDescent="0.25">
      <c r="A295" s="32" t="str">
        <f>Translations!$B$426</f>
        <v>Virgin Islands, British</v>
      </c>
    </row>
    <row r="296" spans="1:1" x14ac:dyDescent="0.25">
      <c r="A296" s="32" t="str">
        <f>Translations!$B$594</f>
        <v>Virgin Islands, U.S.</v>
      </c>
    </row>
    <row r="297" spans="1:1" x14ac:dyDescent="0.25">
      <c r="A297" s="32" t="str">
        <f>Translations!$B$600</f>
        <v>Wallis and Futuna Islands</v>
      </c>
    </row>
    <row r="298" spans="1:1" x14ac:dyDescent="0.25">
      <c r="A298" s="32" t="str">
        <f>Translations!$B$601</f>
        <v>Western Sahara</v>
      </c>
    </row>
    <row r="299" spans="1:1" x14ac:dyDescent="0.25">
      <c r="A299" s="32" t="str">
        <f>Translations!$B$602</f>
        <v>Jemen</v>
      </c>
    </row>
    <row r="300" spans="1:1" x14ac:dyDescent="0.25">
      <c r="A300" s="32" t="str">
        <f>Translations!$B$603</f>
        <v>Zambia</v>
      </c>
    </row>
    <row r="301" spans="1:1" x14ac:dyDescent="0.25">
      <c r="A301" s="32" t="str">
        <f>Translations!$B$604</f>
        <v>Zimbabwe</v>
      </c>
    </row>
    <row r="305" spans="1:1" x14ac:dyDescent="0.25">
      <c r="A305" s="11" t="s">
        <v>843</v>
      </c>
    </row>
    <row r="306" spans="1:1" x14ac:dyDescent="0.25">
      <c r="A306" s="10" t="str">
        <f>Translations!$B$605</f>
        <v>submitted to competent authority</v>
      </c>
    </row>
    <row r="307" spans="1:1" x14ac:dyDescent="0.25">
      <c r="A307" s="10" t="str">
        <f>Translations!$B$606</f>
        <v>approved by competent authority</v>
      </c>
    </row>
    <row r="308" spans="1:1" x14ac:dyDescent="0.25">
      <c r="A308" s="10" t="str">
        <f>Translations!$B$607</f>
        <v>rejected by competent authority</v>
      </c>
    </row>
    <row r="309" spans="1:1" x14ac:dyDescent="0.25">
      <c r="A309" s="10" t="str">
        <f>Translations!$B$608</f>
        <v>returned with remarks</v>
      </c>
    </row>
    <row r="310" spans="1:1" x14ac:dyDescent="0.25">
      <c r="A310" s="10" t="str">
        <f>Translations!$B$609</f>
        <v>working draft</v>
      </c>
    </row>
    <row r="311" spans="1:1" x14ac:dyDescent="0.25">
      <c r="A311" s="10"/>
    </row>
    <row r="318" spans="1:1" x14ac:dyDescent="0.25">
      <c r="A318" s="31" t="s">
        <v>286</v>
      </c>
    </row>
    <row r="319" spans="1:1" x14ac:dyDescent="0.25">
      <c r="A319" s="32" t="str">
        <f>Translations!$B$368</f>
        <v>Proszę wybrać</v>
      </c>
    </row>
    <row r="320" spans="1:1" x14ac:dyDescent="0.25">
      <c r="A320" s="32" t="str">
        <f>Translations!$B$610</f>
        <v>Commercial</v>
      </c>
    </row>
    <row r="321" spans="1:1" x14ac:dyDescent="0.25">
      <c r="A321" s="32" t="str">
        <f>Translations!$B$611</f>
        <v>Non-commercial</v>
      </c>
    </row>
    <row r="324" spans="1:1" x14ac:dyDescent="0.25">
      <c r="A324" s="34" t="s">
        <v>296</v>
      </c>
    </row>
    <row r="325" spans="1:1" x14ac:dyDescent="0.25">
      <c r="A325" s="32" t="str">
        <f>Translations!$B$368</f>
        <v>Proszę wybrać</v>
      </c>
    </row>
    <row r="326" spans="1:1" x14ac:dyDescent="0.25">
      <c r="A326" s="32" t="str">
        <f>Translations!$B$612</f>
        <v>Scheduled flights</v>
      </c>
    </row>
    <row r="327" spans="1:1" x14ac:dyDescent="0.25">
      <c r="A327" s="32" t="str">
        <f>Translations!$B$613</f>
        <v>Non-scheduled flights</v>
      </c>
    </row>
    <row r="328" spans="1:1" x14ac:dyDescent="0.25">
      <c r="A328" s="32" t="str">
        <f>Translations!$B$614</f>
        <v>Scheduled and non-scheduled flights</v>
      </c>
    </row>
    <row r="331" spans="1:1" x14ac:dyDescent="0.25">
      <c r="A331" s="34" t="s">
        <v>313</v>
      </c>
    </row>
    <row r="332" spans="1:1" x14ac:dyDescent="0.25">
      <c r="A332" s="32" t="str">
        <f>Translations!$B$368</f>
        <v>Proszę wybrać</v>
      </c>
    </row>
    <row r="333" spans="1:1" x14ac:dyDescent="0.25">
      <c r="A333" s="33" t="str">
        <f>Translations!$B$615</f>
        <v>Only intra-EEA flights</v>
      </c>
    </row>
    <row r="334" spans="1:1" x14ac:dyDescent="0.25">
      <c r="A334" s="33" t="str">
        <f>Translations!$B$616</f>
        <v>Flights inside and outside the EEA</v>
      </c>
    </row>
    <row r="337" spans="1:1" x14ac:dyDescent="0.25">
      <c r="A337" s="34" t="s">
        <v>246</v>
      </c>
    </row>
    <row r="338" spans="1:1" x14ac:dyDescent="0.25">
      <c r="A338" s="32" t="str">
        <f>Translations!$B$368</f>
        <v>Proszę wybrać</v>
      </c>
    </row>
    <row r="339" spans="1:1" x14ac:dyDescent="0.25">
      <c r="A339" s="32"/>
    </row>
    <row r="340" spans="1:1" x14ac:dyDescent="0.25">
      <c r="A340" s="32" t="str">
        <f>Translations!$B$617</f>
        <v>Kapitan</v>
      </c>
    </row>
    <row r="341" spans="1:1" x14ac:dyDescent="0.25">
      <c r="A341" s="32" t="str">
        <f>Translations!$B$618</f>
        <v>Pan</v>
      </c>
    </row>
    <row r="342" spans="1:1" x14ac:dyDescent="0.25">
      <c r="A342" s="32" t="str">
        <f>Translations!$B$619</f>
        <v>Pani</v>
      </c>
    </row>
    <row r="343" spans="1:1" x14ac:dyDescent="0.25">
      <c r="A343" s="32" t="str">
        <f>Translations!$B$622</f>
        <v>Dr</v>
      </c>
    </row>
    <row r="344" spans="1:1" x14ac:dyDescent="0.25">
      <c r="A344" s="32"/>
    </row>
    <row r="345" spans="1:1" x14ac:dyDescent="0.25">
      <c r="A345" s="32"/>
    </row>
    <row r="347" spans="1:1" x14ac:dyDescent="0.25">
      <c r="A347" s="34" t="s">
        <v>350</v>
      </c>
    </row>
    <row r="348" spans="1:1" x14ac:dyDescent="0.25">
      <c r="A348" s="35" t="str">
        <f>Translations!$B$368</f>
        <v>Proszę wybrać</v>
      </c>
    </row>
    <row r="349" spans="1:1" x14ac:dyDescent="0.25">
      <c r="A349" s="35"/>
    </row>
    <row r="350" spans="1:1" x14ac:dyDescent="0.25">
      <c r="A350" s="32" t="str">
        <f>Translations!$B$623</f>
        <v>Company / Limited Liability Partnership</v>
      </c>
    </row>
    <row r="351" spans="1:1" x14ac:dyDescent="0.25">
      <c r="A351" s="32" t="str">
        <f>Translations!$B$624</f>
        <v>Partnership</v>
      </c>
    </row>
    <row r="352" spans="1:1" x14ac:dyDescent="0.25">
      <c r="A352" s="32" t="str">
        <f>Translations!$B$625</f>
        <v>Individual / Sole Trader</v>
      </c>
    </row>
    <row r="354" spans="1:1" x14ac:dyDescent="0.25">
      <c r="A354" s="34" t="s">
        <v>222</v>
      </c>
    </row>
    <row r="355" spans="1:1" x14ac:dyDescent="0.25">
      <c r="A355" s="32" t="str">
        <f>Translations!$B$368</f>
        <v>Proszę wybrać</v>
      </c>
    </row>
    <row r="356" spans="1:1" x14ac:dyDescent="0.25">
      <c r="A356" s="32" t="str">
        <f>Translations!$B$626</f>
        <v>Actual/standard mass from Mass &amp; Balance documentation</v>
      </c>
    </row>
    <row r="357" spans="1:1" x14ac:dyDescent="0.25">
      <c r="A357" s="32" t="str">
        <f>Translations!$B$627</f>
        <v>Alternative methodology</v>
      </c>
    </row>
    <row r="359" spans="1:1" x14ac:dyDescent="0.25">
      <c r="A359" s="34" t="s">
        <v>224</v>
      </c>
    </row>
    <row r="360" spans="1:1" x14ac:dyDescent="0.25">
      <c r="A360" s="32" t="str">
        <f>Translations!$B$368</f>
        <v>Proszę wybrać</v>
      </c>
    </row>
    <row r="361" spans="1:1" x14ac:dyDescent="0.25">
      <c r="A361" s="32" t="str">
        <f>Translations!$B$628</f>
        <v>100 kg default</v>
      </c>
    </row>
    <row r="362" spans="1:1" x14ac:dyDescent="0.25">
      <c r="A362" s="32" t="str">
        <f>Translations!$B$629</f>
        <v>Mass contained in Mass &amp; Balance documentation</v>
      </c>
    </row>
    <row r="363" spans="1:1" x14ac:dyDescent="0.25">
      <c r="A363" s="13"/>
    </row>
    <row r="364" spans="1:1" x14ac:dyDescent="0.25">
      <c r="A364" s="31" t="s">
        <v>377</v>
      </c>
    </row>
    <row r="365" spans="1:1" x14ac:dyDescent="0.25">
      <c r="A365" s="32"/>
    </row>
    <row r="366" spans="1:1" x14ac:dyDescent="0.25">
      <c r="A366" s="36" t="s">
        <v>208</v>
      </c>
    </row>
    <row r="367" spans="1:1" x14ac:dyDescent="0.25">
      <c r="A367" s="36" t="s">
        <v>209</v>
      </c>
    </row>
    <row r="368" spans="1:1" x14ac:dyDescent="0.25">
      <c r="A368" s="36" t="s">
        <v>210</v>
      </c>
    </row>
    <row r="369" spans="1:1" x14ac:dyDescent="0.25">
      <c r="A369" s="36" t="s">
        <v>211</v>
      </c>
    </row>
    <row r="370" spans="1:1" x14ac:dyDescent="0.25">
      <c r="A370" s="36" t="s">
        <v>212</v>
      </c>
    </row>
    <row r="371" spans="1:1" x14ac:dyDescent="0.25">
      <c r="A371" s="36" t="s">
        <v>388</v>
      </c>
    </row>
    <row r="372" spans="1:1" x14ac:dyDescent="0.25">
      <c r="A372" s="36" t="s">
        <v>390</v>
      </c>
    </row>
    <row r="373" spans="1:1" x14ac:dyDescent="0.25">
      <c r="A373" s="36" t="s">
        <v>393</v>
      </c>
    </row>
    <row r="375" spans="1:1" x14ac:dyDescent="0.25">
      <c r="A375" s="34" t="s">
        <v>676</v>
      </c>
    </row>
    <row r="376" spans="1:1" x14ac:dyDescent="0.25">
      <c r="A376" s="32" t="str">
        <f>Translations!$B$368</f>
        <v>Proszę wybrać</v>
      </c>
    </row>
    <row r="377" spans="1:1" x14ac:dyDescent="0.25">
      <c r="A377" s="32" t="str">
        <f>Translations!$B$630</f>
        <v>No documented environmental management system in place</v>
      </c>
    </row>
    <row r="378" spans="1:1" x14ac:dyDescent="0.25">
      <c r="A378" s="32" t="str">
        <f>Translations!$B$631</f>
        <v>Documented environmental management system in place</v>
      </c>
    </row>
    <row r="379" spans="1:1" x14ac:dyDescent="0.25">
      <c r="A379" s="32" t="str">
        <f>Translations!$B$632</f>
        <v>Certified environmental management system in place</v>
      </c>
    </row>
    <row r="382" spans="1:1" x14ac:dyDescent="0.25">
      <c r="A382" s="34" t="s">
        <v>449</v>
      </c>
    </row>
    <row r="383" spans="1:1" x14ac:dyDescent="0.25">
      <c r="A383" s="32" t="str">
        <f>Translations!$B$368</f>
        <v>Proszę wybrać</v>
      </c>
    </row>
    <row r="384" spans="1:1" x14ac:dyDescent="0.25">
      <c r="A384" s="32" t="b">
        <v>1</v>
      </c>
    </row>
    <row r="385" spans="1:1" x14ac:dyDescent="0.25">
      <c r="A385" s="32" t="b">
        <v>0</v>
      </c>
    </row>
    <row r="387" spans="1:1" x14ac:dyDescent="0.25">
      <c r="A387" s="34" t="s">
        <v>1099</v>
      </c>
    </row>
    <row r="388" spans="1:1" x14ac:dyDescent="0.25">
      <c r="A388" s="32" t="b">
        <v>1</v>
      </c>
    </row>
    <row r="389" spans="1:1" x14ac:dyDescent="0.25">
      <c r="A389" s="32" t="b">
        <v>0</v>
      </c>
    </row>
    <row r="391" spans="1:1" x14ac:dyDescent="0.25">
      <c r="A391" s="34" t="s">
        <v>216</v>
      </c>
    </row>
    <row r="392" spans="1:1" x14ac:dyDescent="0.25">
      <c r="A392" s="32" t="str">
        <f>Translations!$B$633</f>
        <v>Use by Competent Authority only</v>
      </c>
    </row>
    <row r="393" spans="1:1" x14ac:dyDescent="0.25">
      <c r="A393" s="32" t="str">
        <f>Translations!$B$634</f>
        <v>To be filled in by aircraft operator</v>
      </c>
    </row>
    <row r="396" spans="1:1" x14ac:dyDescent="0.25">
      <c r="A396" s="31" t="s">
        <v>132</v>
      </c>
    </row>
    <row r="397" spans="1:1" x14ac:dyDescent="0.25">
      <c r="A397" s="32" t="str">
        <f>Translations!$B$635</f>
        <v>Monitoring Plan for Annual Emissions</v>
      </c>
    </row>
    <row r="398" spans="1:1" x14ac:dyDescent="0.25">
      <c r="A398" s="32" t="str">
        <f>Translations!$B$636</f>
        <v>Monitoring Plan for  Tonne-Kilometre Data</v>
      </c>
    </row>
    <row r="401" spans="1:1" x14ac:dyDescent="0.25">
      <c r="A401" s="31" t="s">
        <v>179</v>
      </c>
    </row>
    <row r="402" spans="1:1" x14ac:dyDescent="0.25">
      <c r="A402" s="32"/>
    </row>
    <row r="403" spans="1:1" x14ac:dyDescent="0.25">
      <c r="A403" s="32" t="str">
        <f>Translations!$B$637</f>
        <v>n.d.</v>
      </c>
    </row>
    <row r="405" spans="1:1" x14ac:dyDescent="0.25">
      <c r="A405" s="31" t="s">
        <v>137</v>
      </c>
    </row>
    <row r="406" spans="1:1" x14ac:dyDescent="0.25">
      <c r="A406" s="32" t="str">
        <f>Translations!$B$638</f>
        <v>New monitoring plan</v>
      </c>
    </row>
    <row r="407" spans="1:1" x14ac:dyDescent="0.25">
      <c r="A407" s="32" t="str">
        <f>Translations!$B$639</f>
        <v>Updated monitoring plan</v>
      </c>
    </row>
    <row r="410" spans="1:1" x14ac:dyDescent="0.25">
      <c r="A410" s="31" t="s">
        <v>711</v>
      </c>
    </row>
    <row r="411" spans="1:1" x14ac:dyDescent="0.25">
      <c r="A411" s="37" t="b">
        <v>1</v>
      </c>
    </row>
    <row r="412" spans="1:1" x14ac:dyDescent="0.25">
      <c r="A412" s="37" t="b">
        <v>0</v>
      </c>
    </row>
    <row r="413" spans="1:1" x14ac:dyDescent="0.25">
      <c r="A413" s="37">
        <v>1</v>
      </c>
    </row>
    <row r="414" spans="1:1" x14ac:dyDescent="0.25">
      <c r="A414" s="37">
        <v>0</v>
      </c>
    </row>
    <row r="417" spans="1:1" x14ac:dyDescent="0.25">
      <c r="A417" s="34" t="s">
        <v>793</v>
      </c>
    </row>
    <row r="418" spans="1:1" x14ac:dyDescent="0.25">
      <c r="A418" s="35" t="str">
        <f>Translations!$B$368</f>
        <v>Proszę wybrać</v>
      </c>
    </row>
    <row r="419" spans="1:1" x14ac:dyDescent="0.25">
      <c r="A419" s="35" t="str">
        <f>Translations!$B$640</f>
        <v>As measured by fuel supplier</v>
      </c>
    </row>
    <row r="420" spans="1:1" x14ac:dyDescent="0.25">
      <c r="A420" s="35" t="str">
        <f>Translations!$B$641</f>
        <v>On-board measuring equipment</v>
      </c>
    </row>
    <row r="422" spans="1:1" x14ac:dyDescent="0.25">
      <c r="A422" s="34" t="s">
        <v>796</v>
      </c>
    </row>
    <row r="423" spans="1:1" x14ac:dyDescent="0.25">
      <c r="A423" s="35" t="str">
        <f>Translations!$B$368</f>
        <v>Proszę wybrać</v>
      </c>
    </row>
    <row r="424" spans="1:1" x14ac:dyDescent="0.25">
      <c r="A424" s="35"/>
    </row>
    <row r="425" spans="1:1" x14ac:dyDescent="0.25">
      <c r="A425" s="35" t="str">
        <f>Translations!$B$642</f>
        <v>Taken from fuel supplier (delivery notes or invoices)</v>
      </c>
    </row>
    <row r="426" spans="1:1" x14ac:dyDescent="0.25">
      <c r="A426" s="35" t="str">
        <f>Translations!$B$643</f>
        <v>Recorded in Mass &amp; Balance documentation</v>
      </c>
    </row>
    <row r="427" spans="1:1" x14ac:dyDescent="0.25">
      <c r="A427" s="35" t="str">
        <f>Translations!$B$644</f>
        <v>Recorded in aircraft technical log</v>
      </c>
    </row>
    <row r="428" spans="1:1" x14ac:dyDescent="0.25">
      <c r="A428" s="35" t="str">
        <f>Translations!$B$645</f>
        <v>Transmitted electronically from aircraft to operator</v>
      </c>
    </row>
    <row r="430" spans="1:1" x14ac:dyDescent="0.25">
      <c r="A430" s="34" t="s">
        <v>772</v>
      </c>
    </row>
    <row r="431" spans="1:1" x14ac:dyDescent="0.25">
      <c r="A431" s="32" t="str">
        <f>Translations!$B$368</f>
        <v>Proszę wybrać</v>
      </c>
    </row>
    <row r="432" spans="1:1" x14ac:dyDescent="0.25">
      <c r="A432" s="32"/>
    </row>
    <row r="433" spans="1:1" x14ac:dyDescent="0.25">
      <c r="A433" s="32" t="str">
        <f>Translations!$B$646</f>
        <v>Daily</v>
      </c>
    </row>
    <row r="434" spans="1:1" x14ac:dyDescent="0.25">
      <c r="A434" s="32" t="str">
        <f>Translations!$B$647</f>
        <v>Weekly</v>
      </c>
    </row>
    <row r="435" spans="1:1" x14ac:dyDescent="0.25">
      <c r="A435" s="32" t="str">
        <f>Translations!$B$648</f>
        <v>Monthly</v>
      </c>
    </row>
    <row r="436" spans="1:1" x14ac:dyDescent="0.25">
      <c r="A436" s="32" t="str">
        <f>Translations!$B$649</f>
        <v>Annual</v>
      </c>
    </row>
    <row r="438" spans="1:1" x14ac:dyDescent="0.25">
      <c r="A438" s="34" t="s">
        <v>804</v>
      </c>
    </row>
    <row r="439" spans="1:1" x14ac:dyDescent="0.25">
      <c r="A439" s="32" t="str">
        <f>Translations!$B$368</f>
        <v>Proszę wybrać</v>
      </c>
    </row>
    <row r="440" spans="1:1" x14ac:dyDescent="0.25">
      <c r="A440" s="32" t="str">
        <f>Translations!$B$650</f>
        <v>EF</v>
      </c>
    </row>
    <row r="441" spans="1:1" x14ac:dyDescent="0.25">
      <c r="A441" s="32" t="str">
        <f>Translations!$B$651</f>
        <v>NCV</v>
      </c>
    </row>
    <row r="442" spans="1:1" x14ac:dyDescent="0.25">
      <c r="A442" s="32" t="str">
        <f>Translations!$B$652</f>
        <v>NCV &amp; EF</v>
      </c>
    </row>
    <row r="443" spans="1:1" x14ac:dyDescent="0.25">
      <c r="A443" s="32" t="str">
        <f>Translations!$B$653</f>
        <v>Biogenic content</v>
      </c>
    </row>
    <row r="444" spans="1:1" x14ac:dyDescent="0.25">
      <c r="A444" s="32" t="str">
        <f>Translations!$B$654</f>
        <v>NCV, EF &amp; bio</v>
      </c>
    </row>
    <row r="446" spans="1:1" x14ac:dyDescent="0.25">
      <c r="A446" s="34" t="s">
        <v>809</v>
      </c>
    </row>
    <row r="447" spans="1:1" x14ac:dyDescent="0.25">
      <c r="A447" s="32" t="str">
        <f>Translations!$B$368</f>
        <v>Proszę wybrać</v>
      </c>
    </row>
    <row r="448" spans="1:1" x14ac:dyDescent="0.25">
      <c r="A448" s="32" t="s">
        <v>810</v>
      </c>
    </row>
    <row r="449" spans="1:1" x14ac:dyDescent="0.25">
      <c r="A449" s="32" t="s">
        <v>811</v>
      </c>
    </row>
    <row r="450" spans="1:1" x14ac:dyDescent="0.25">
      <c r="A450" s="32" t="str">
        <f>Translations!$B$637</f>
        <v>n.d.</v>
      </c>
    </row>
    <row r="452" spans="1:1" x14ac:dyDescent="0.25">
      <c r="A452" s="34" t="s">
        <v>663</v>
      </c>
    </row>
    <row r="453" spans="1:1" x14ac:dyDescent="0.25">
      <c r="A453" s="38" t="str">
        <f>""</f>
        <v/>
      </c>
    </row>
    <row r="454" spans="1:1" x14ac:dyDescent="0.25">
      <c r="A454" s="38">
        <v>2</v>
      </c>
    </row>
    <row r="455" spans="1:1" x14ac:dyDescent="0.25">
      <c r="A455" s="38">
        <v>1</v>
      </c>
    </row>
    <row r="456" spans="1:1" x14ac:dyDescent="0.25">
      <c r="A456" s="38" t="str">
        <f>Translations!$B$637</f>
        <v>n.d.</v>
      </c>
    </row>
    <row r="461" spans="1:1" x14ac:dyDescent="0.25">
      <c r="A461" s="34" t="s">
        <v>12</v>
      </c>
    </row>
    <row r="462" spans="1:1" x14ac:dyDescent="0.25">
      <c r="A462" s="32" t="str">
        <f>Translations!$B$368</f>
        <v>Proszę wybrać</v>
      </c>
    </row>
    <row r="463" spans="1:1" x14ac:dyDescent="0.25">
      <c r="A463" s="32" t="str">
        <f>Translations!$B$655</f>
        <v>Major</v>
      </c>
    </row>
    <row r="464" spans="1:1" x14ac:dyDescent="0.25">
      <c r="A464" s="32" t="str">
        <f>Translations!$B$656</f>
        <v>Minor</v>
      </c>
    </row>
    <row r="465" spans="1:1" x14ac:dyDescent="0.25">
      <c r="A465" s="32" t="str">
        <f>Translations!$B$657</f>
        <v>De minimis</v>
      </c>
    </row>
    <row r="467" spans="1:1" x14ac:dyDescent="0.25">
      <c r="A467" s="34" t="s">
        <v>16</v>
      </c>
    </row>
    <row r="468" spans="1:1" x14ac:dyDescent="0.25">
      <c r="A468" s="39" t="str">
        <f>Translations!$B$368</f>
        <v>Proszę wybrać</v>
      </c>
    </row>
    <row r="469" spans="1:1" x14ac:dyDescent="0.25">
      <c r="A469" s="39" t="str">
        <f>Translations!$B$220</f>
        <v>Method A</v>
      </c>
    </row>
    <row r="470" spans="1:1" x14ac:dyDescent="0.25">
      <c r="A470" s="39" t="str">
        <f>Translations!$B$222</f>
        <v>Method B</v>
      </c>
    </row>
    <row r="473" spans="1:1" x14ac:dyDescent="0.25">
      <c r="A473" s="34" t="s">
        <v>17</v>
      </c>
    </row>
    <row r="474" spans="1:1" x14ac:dyDescent="0.25">
      <c r="A474" s="39" t="str">
        <f>Translations!$B$368</f>
        <v>Proszę wybrać</v>
      </c>
    </row>
    <row r="475" spans="1:1" x14ac:dyDescent="0.25">
      <c r="A475" s="32" t="str">
        <f>Translations!$B$658</f>
        <v>Actual density in aircraft tanks</v>
      </c>
    </row>
    <row r="476" spans="1:1" x14ac:dyDescent="0.25">
      <c r="A476" s="32" t="str">
        <f>Translations!$B$659</f>
        <v>Actual density of uplift</v>
      </c>
    </row>
    <row r="477" spans="1:1" x14ac:dyDescent="0.25">
      <c r="A477" s="32" t="str">
        <f>Translations!$B$660</f>
        <v>Standard value (0.8kg/litre)</v>
      </c>
    </row>
    <row r="480" spans="1:1" x14ac:dyDescent="0.25">
      <c r="A480" s="34" t="s">
        <v>21</v>
      </c>
    </row>
    <row r="481" spans="1:1" x14ac:dyDescent="0.25">
      <c r="A481" s="32" t="str">
        <f>Translations!$B$661</f>
        <v>Jet kerosene</v>
      </c>
    </row>
    <row r="482" spans="1:1" x14ac:dyDescent="0.25">
      <c r="A482" s="32" t="str">
        <f>Translations!$B$662</f>
        <v>Jet gasoline</v>
      </c>
    </row>
    <row r="483" spans="1:1" x14ac:dyDescent="0.25">
      <c r="A483" s="32" t="str">
        <f>Translations!$B$663</f>
        <v>Aviation gasoline</v>
      </c>
    </row>
    <row r="484" spans="1:1" x14ac:dyDescent="0.25">
      <c r="A484" s="32" t="str">
        <f>Translations!$B$664</f>
        <v>Alternative</v>
      </c>
    </row>
    <row r="485" spans="1:1" x14ac:dyDescent="0.25">
      <c r="A485" s="32" t="str">
        <f>Translations!$B$184</f>
        <v>Biofuel</v>
      </c>
    </row>
    <row r="487" spans="1:1" x14ac:dyDescent="0.25">
      <c r="A487" s="34" t="s">
        <v>29</v>
      </c>
    </row>
    <row r="488" spans="1:1" x14ac:dyDescent="0.25">
      <c r="A488" s="32"/>
    </row>
    <row r="489" spans="1:1" x14ac:dyDescent="0.25">
      <c r="A489" s="32" t="s">
        <v>810</v>
      </c>
    </row>
    <row r="490" spans="1:1" x14ac:dyDescent="0.25">
      <c r="A490" s="32" t="s">
        <v>811</v>
      </c>
    </row>
    <row r="491" spans="1:1" x14ac:dyDescent="0.25">
      <c r="A491" s="32" t="str">
        <f>Translations!$B$665</f>
        <v>unknown</v>
      </c>
    </row>
    <row r="494" spans="1:1" x14ac:dyDescent="0.25">
      <c r="A494" s="31" t="s">
        <v>1388</v>
      </c>
    </row>
    <row r="495" spans="1:1" x14ac:dyDescent="0.25">
      <c r="A495" s="39" t="str">
        <f>Translations!$B$368</f>
        <v>Proszę wybrać</v>
      </c>
    </row>
    <row r="496" spans="1:1" x14ac:dyDescent="0.25">
      <c r="A496" s="39"/>
    </row>
    <row r="497" spans="1:1" x14ac:dyDescent="0.25">
      <c r="A497" s="33" t="str">
        <f>Translations!$B$1195</f>
        <v>Small Emitters Tool (SET) - narzędzie szacowania zużycia paliwa Eurocontrol</v>
      </c>
    </row>
    <row r="498" spans="1:1" x14ac:dyDescent="0.25">
      <c r="A498" s="33" t="str">
        <f>Translations!$B$1196</f>
        <v>ESF (Eurocontrol EU ETS Support Facility) wypełnione danymi z SET</v>
      </c>
    </row>
    <row r="499" spans="1:1" x14ac:dyDescent="0.25">
      <c r="A499" s="33" t="str">
        <f>Translations!$B$1197</f>
        <v>Inne</v>
      </c>
    </row>
    <row r="505" spans="1:1" x14ac:dyDescent="0.25">
      <c r="A505" s="31" t="s">
        <v>185</v>
      </c>
    </row>
    <row r="506" spans="1:1" x14ac:dyDescent="0.25">
      <c r="A506" s="33" t="str">
        <f>Translations!$B$1293</f>
        <v>Proszę wybrać lub wprowadzić nazwę jeżeli dotyczy</v>
      </c>
    </row>
    <row r="507" spans="1:1" x14ac:dyDescent="0.25">
      <c r="A507" s="32"/>
    </row>
    <row r="508" spans="1:1" x14ac:dyDescent="0.25">
      <c r="A508" s="32" t="str">
        <f>Translations!$B$637</f>
        <v>n.d.</v>
      </c>
    </row>
    <row r="509" spans="1:1" x14ac:dyDescent="0.25">
      <c r="A509" s="32" t="str">
        <f>Translations!$B$668</f>
        <v>Agencja Środowiska</v>
      </c>
    </row>
    <row r="510" spans="1:1" x14ac:dyDescent="0.25">
      <c r="A510" s="32" t="str">
        <f>Translations!$B$669</f>
        <v>Ministerstwo Klimatu i Środowiska</v>
      </c>
    </row>
    <row r="511" spans="1:1" x14ac:dyDescent="0.25">
      <c r="A511" s="32" t="str">
        <f>Translations!$B$670</f>
        <v>Urząd Lotnictwa Cywilnego</v>
      </c>
    </row>
    <row r="512" spans="1:1" x14ac:dyDescent="0.25">
      <c r="A512" s="32" t="str">
        <f>Translations!$B$671</f>
        <v>Ministerstwo Transportu</v>
      </c>
    </row>
    <row r="513" spans="1:1" x14ac:dyDescent="0.25">
      <c r="A513" s="33"/>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6" spans="1:1" x14ac:dyDescent="0.25">
      <c r="A526" s="31" t="s">
        <v>285</v>
      </c>
    </row>
    <row r="527" spans="1:1" x14ac:dyDescent="0.25">
      <c r="A527" s="32" t="str">
        <f>Translations!$B$368</f>
        <v>Proszę wybrać</v>
      </c>
    </row>
    <row r="528" spans="1:1" x14ac:dyDescent="0.25">
      <c r="A528" s="32"/>
    </row>
    <row r="529" spans="1:1" x14ac:dyDescent="0.25">
      <c r="A529" s="32" t="str">
        <f>Translations!$B$672</f>
        <v>Afghanistan - Ministry of Transport and Civil Aviation</v>
      </c>
    </row>
    <row r="530" spans="1:1" x14ac:dyDescent="0.25">
      <c r="A530" s="32" t="str">
        <f>Translations!$B$673</f>
        <v>Algeria - Établissement Nationale de la Navigation Aérienne (ENNA)</v>
      </c>
    </row>
    <row r="531" spans="1:1" x14ac:dyDescent="0.25">
      <c r="A531" s="32" t="str">
        <f>Translations!$B$674</f>
        <v>Angola - Instituto Nacional da Aviação Civil</v>
      </c>
    </row>
    <row r="532" spans="1:1" x14ac:dyDescent="0.25">
      <c r="A532" s="32" t="str">
        <f>Translations!$B$675</f>
        <v>Argentina - Comando de Regiones Aéreas</v>
      </c>
    </row>
    <row r="533" spans="1:1" x14ac:dyDescent="0.25">
      <c r="A533" s="32" t="str">
        <f>Translations!$B$676</f>
        <v>Armenia - General Department of Civil Aviation</v>
      </c>
    </row>
    <row r="534" spans="1:1" x14ac:dyDescent="0.25">
      <c r="A534" s="32" t="str">
        <f>Translations!$B$677</f>
        <v>Australia - Civil Aviation Safety Authority</v>
      </c>
    </row>
    <row r="535" spans="1:1" x14ac:dyDescent="0.25">
      <c r="A535" s="32" t="str">
        <f>Translations!$B$678</f>
        <v>Austria - Ministry of Transport, Innovation and Technology</v>
      </c>
    </row>
    <row r="536" spans="1:1" x14ac:dyDescent="0.25">
      <c r="A536" s="32" t="str">
        <f>Translations!$B$679</f>
        <v>Bahrain - Civil Aviation Affairs</v>
      </c>
    </row>
    <row r="537" spans="1:1" x14ac:dyDescent="0.25">
      <c r="A537" s="32" t="str">
        <f>Translations!$B$680</f>
        <v>Belgium - Service public fédéral Mobilité et Transports</v>
      </c>
    </row>
    <row r="538" spans="1:1" x14ac:dyDescent="0.25">
      <c r="A538" s="32" t="str">
        <f>Translations!$B$681</f>
        <v>Bermuda - Bermuda Department of Civil Aviation (DCA)</v>
      </c>
    </row>
    <row r="539" spans="1:1" x14ac:dyDescent="0.25">
      <c r="A539" s="32" t="str">
        <f>Translations!$B$682</f>
        <v>Bolivia - Dirección General de Aeronáutica Civil</v>
      </c>
    </row>
    <row r="540" spans="1:1" x14ac:dyDescent="0.25">
      <c r="A540" s="32" t="str">
        <f>Translations!$B$683</f>
        <v>Bosnia and Herzegovina - Department of Civil Aviation</v>
      </c>
    </row>
    <row r="541" spans="1:1" x14ac:dyDescent="0.25">
      <c r="A541" s="32" t="str">
        <f>Translations!$B$684</f>
        <v>Botswana - Ministry of Works &amp; Transport — Department of Civil Aviation</v>
      </c>
    </row>
    <row r="542" spans="1:1" x14ac:dyDescent="0.25">
      <c r="A542" s="32" t="str">
        <f>Translations!$B$685</f>
        <v>Brazil - Agência Nacional de Aviação Civil (ANAC)</v>
      </c>
    </row>
    <row r="543" spans="1:1" x14ac:dyDescent="0.25">
      <c r="A543" s="32" t="str">
        <f>Translations!$B$686</f>
        <v>Brunei Darussalam - Department of Civil Aviation</v>
      </c>
    </row>
    <row r="544" spans="1:1" x14ac:dyDescent="0.25">
      <c r="A544" s="32" t="str">
        <f>Translations!$B$687</f>
        <v>Bulgaria - Civil Aviation Administration</v>
      </c>
    </row>
    <row r="545" spans="1:1" x14ac:dyDescent="0.25">
      <c r="A545" s="32" t="str">
        <f>Translations!$B$688</f>
        <v>Cambodia - Ministry of Public Works and Transport</v>
      </c>
    </row>
    <row r="546" spans="1:1" x14ac:dyDescent="0.25">
      <c r="A546" s="32" t="str">
        <f>Translations!$B$689</f>
        <v>Canada - Canadian Transportation Agency</v>
      </c>
    </row>
    <row r="547" spans="1:1" x14ac:dyDescent="0.25">
      <c r="A547" s="32" t="str">
        <f>Translations!$B$690</f>
        <v>Cape Verde - Agência de Aviação Civil (AAC)</v>
      </c>
    </row>
    <row r="548" spans="1:1" x14ac:dyDescent="0.25">
      <c r="A548" s="32" t="str">
        <f>Translations!$B$691</f>
        <v>Cayman - Civil Aviation Authority (CAA) of the Cayman Islands</v>
      </c>
    </row>
    <row r="549" spans="1:1" x14ac:dyDescent="0.25">
      <c r="A549" s="32" t="str">
        <f>Translations!$B$692</f>
        <v>Chile - Dirección General de Aeronáutica Civil</v>
      </c>
    </row>
    <row r="550" spans="1:1" x14ac:dyDescent="0.25">
      <c r="A550" s="32" t="str">
        <f>Translations!$B$693</f>
        <v>China - Air Traffic Management Bureau (ATMB), General Administration of Civil Aviation of China</v>
      </c>
    </row>
    <row r="551" spans="1:1" x14ac:dyDescent="0.25">
      <c r="A551" s="32" t="str">
        <f>Translations!$B$694</f>
        <v>Colombia - República de Colombia Aeronáutica Civil</v>
      </c>
    </row>
    <row r="552" spans="1:1" x14ac:dyDescent="0.25">
      <c r="A552" s="32" t="str">
        <f>Translations!$B$695</f>
        <v>Costa Rica - Dirección General de Aviación Civil</v>
      </c>
    </row>
    <row r="553" spans="1:1" x14ac:dyDescent="0.25">
      <c r="A553" s="32" t="str">
        <f>Translations!$B$696</f>
        <v>Croatia - Civil Aviation Authority</v>
      </c>
    </row>
    <row r="554" spans="1:1" x14ac:dyDescent="0.25">
      <c r="A554" s="32" t="str">
        <f>Translations!$B$697</f>
        <v>Cuba - Instituto de Aeronáutica Civil de Cuba</v>
      </c>
    </row>
    <row r="555" spans="1:1" x14ac:dyDescent="0.25">
      <c r="A555" s="32" t="str">
        <f>Translations!$B$698</f>
        <v>Cyprus - Department of Civil Aviation of Cyprus</v>
      </c>
    </row>
    <row r="556" spans="1:1" x14ac:dyDescent="0.25">
      <c r="A556" s="32" t="str">
        <f>Translations!$B$699</f>
        <v>Czechia - Civil Aviation Authority</v>
      </c>
    </row>
    <row r="557" spans="1:1" x14ac:dyDescent="0.25">
      <c r="A557" s="32" t="str">
        <f>Translations!$B$700</f>
        <v>Denmark - Civil Aviation Administration</v>
      </c>
    </row>
    <row r="558" spans="1:1" x14ac:dyDescent="0.25">
      <c r="A558" s="32" t="str">
        <f>Translations!$B$701</f>
        <v>Dominican Republic - Instituto Dominicano de Aviación Civil</v>
      </c>
    </row>
    <row r="559" spans="1:1" x14ac:dyDescent="0.25">
      <c r="A559" s="32" t="str">
        <f>Translations!$B$702</f>
        <v>Ecuador - Dirección General de Aviación Civil del Ecuador</v>
      </c>
    </row>
    <row r="560" spans="1:1" x14ac:dyDescent="0.25">
      <c r="A560" s="32" t="str">
        <f>Translations!$B$703</f>
        <v>Egypt - Ministry of Civil Aviation</v>
      </c>
    </row>
    <row r="561" spans="1:1" x14ac:dyDescent="0.25">
      <c r="A561" s="32" t="str">
        <f>Translations!$B$704</f>
        <v>El Salvador - Autoridad de Aviación Civil – El Salvador</v>
      </c>
    </row>
    <row r="562" spans="1:1" x14ac:dyDescent="0.25">
      <c r="A562" s="32" t="str">
        <f>Translations!$B$705</f>
        <v>Estonia - Estonian Civil Aviation Administration</v>
      </c>
    </row>
    <row r="563" spans="1:1" x14ac:dyDescent="0.25">
      <c r="A563" s="32" t="str">
        <f>Translations!$B$706</f>
        <v>Fiji - Civil Aviation Authority</v>
      </c>
    </row>
    <row r="564" spans="1:1" x14ac:dyDescent="0.25">
      <c r="A564" s="32" t="str">
        <f>Translations!$B$707</f>
        <v>Finland - Civil Aviation Authority</v>
      </c>
    </row>
    <row r="565" spans="1:1" x14ac:dyDescent="0.25">
      <c r="A565" s="32" t="str">
        <f>Translations!$B$708</f>
        <v>France - Direction Générale de I' Aviation Civile (DGAC)</v>
      </c>
    </row>
    <row r="566" spans="1:1" x14ac:dyDescent="0.25">
      <c r="A566" s="32" t="str">
        <f>Translations!$B$709</f>
        <v>Gambia - Gambia Civil Aviation Authority</v>
      </c>
    </row>
    <row r="567" spans="1:1" x14ac:dyDescent="0.25">
      <c r="A567" s="32" t="str">
        <f>Translations!$B$710</f>
        <v>Germany - Air Navigation Services</v>
      </c>
    </row>
    <row r="568" spans="1:1" x14ac:dyDescent="0.25">
      <c r="A568" s="32" t="str">
        <f>Translations!$B$711</f>
        <v>Ghana - Ghana Civil Aviation Authority</v>
      </c>
    </row>
    <row r="569" spans="1:1" x14ac:dyDescent="0.25">
      <c r="A569" s="32" t="str">
        <f>Translations!$B$712</f>
        <v>Greece - Hellenic Civil Aviation Authority</v>
      </c>
    </row>
    <row r="570" spans="1:1" x14ac:dyDescent="0.25">
      <c r="A570" s="32" t="str">
        <f>Translations!$B$713</f>
        <v>Hungary - Directorate for Air Transport</v>
      </c>
    </row>
    <row r="571" spans="1:1" x14ac:dyDescent="0.25">
      <c r="A571" s="32" t="str">
        <f>Translations!$B$714</f>
        <v>Iceland - Civil Aviation Administration</v>
      </c>
    </row>
    <row r="572" spans="1:1" x14ac:dyDescent="0.25">
      <c r="A572" s="32" t="str">
        <f>Translations!$B$715</f>
        <v>India - Directorate General of Civil Aviation</v>
      </c>
    </row>
    <row r="573" spans="1:1" x14ac:dyDescent="0.25">
      <c r="A573" s="32" t="str">
        <f>Translations!$B$716</f>
        <v>Indonesia - Direktorat Jenderal Perhubungan Udara</v>
      </c>
    </row>
    <row r="574" spans="1:1" x14ac:dyDescent="0.25">
      <c r="A574" s="32" t="str">
        <f>Translations!$B$717</f>
        <v>Iran, Islamic Republic of - Civil Aviation Organization of Iran</v>
      </c>
    </row>
    <row r="575" spans="1:1" x14ac:dyDescent="0.25">
      <c r="A575" s="32" t="str">
        <f>Translations!$B$718</f>
        <v>Ireland - Irish Aviation Authority</v>
      </c>
    </row>
    <row r="576" spans="1:1" x14ac:dyDescent="0.25">
      <c r="A576" s="33" t="str">
        <f>Translations!$B$831</f>
        <v>Ireland - Commission for Aviation Regulation</v>
      </c>
    </row>
    <row r="577" spans="1:1" x14ac:dyDescent="0.25">
      <c r="A577" s="32" t="str">
        <f>Translations!$B$719</f>
        <v>Israel - Civil Aviation Authority</v>
      </c>
    </row>
    <row r="578" spans="1:1" x14ac:dyDescent="0.25">
      <c r="A578" s="33" t="str">
        <f>Translations!$B$1032</f>
        <v>Italy - ENAC - Ente Nazionale per l'Aviazione Civile</v>
      </c>
    </row>
    <row r="579" spans="1:1" x14ac:dyDescent="0.25">
      <c r="A579" s="32" t="str">
        <f>Translations!$B$721</f>
        <v>Jamaica - Civil Aviation Authority</v>
      </c>
    </row>
    <row r="580" spans="1:1" x14ac:dyDescent="0.25">
      <c r="A580" s="32" t="str">
        <f>Translations!$B$722</f>
        <v>Japan - Ministry of Land, Infrastructure and Transport</v>
      </c>
    </row>
    <row r="581" spans="1:1" x14ac:dyDescent="0.25">
      <c r="A581" s="32" t="str">
        <f>Translations!$B$723</f>
        <v>Jordan - Civil Aviation Regulatory Commission (CARC) (formerly called "Jordan Civil Aviation Authority (JCAA)")</v>
      </c>
    </row>
    <row r="582" spans="1:1" x14ac:dyDescent="0.25">
      <c r="A582" s="32" t="str">
        <f>Translations!$B$1198</f>
        <v>Kazakhstan - Civil Aviation Committee</v>
      </c>
    </row>
    <row r="583" spans="1:1" x14ac:dyDescent="0.25">
      <c r="A583" s="32" t="str">
        <f>Translations!$B$724</f>
        <v>Kenya - Kenya Civil Aviation Authority</v>
      </c>
    </row>
    <row r="584" spans="1:1" x14ac:dyDescent="0.25">
      <c r="A584" s="32" t="str">
        <f>Translations!$B$725</f>
        <v>Kuwait - Directorate General of Civil Aviation</v>
      </c>
    </row>
    <row r="585" spans="1:1" x14ac:dyDescent="0.25">
      <c r="A585" s="32" t="str">
        <f>Translations!$B$726</f>
        <v>Latvia - Civil Aviation Agency</v>
      </c>
    </row>
    <row r="586" spans="1:1" x14ac:dyDescent="0.25">
      <c r="A586" s="32" t="str">
        <f>Translations!$B$727</f>
        <v>Lebanon - Lebanese Civil Aviation Authority</v>
      </c>
    </row>
    <row r="587" spans="1:1" x14ac:dyDescent="0.25">
      <c r="A587" s="32" t="str">
        <f>Translations!$B$728</f>
        <v>Libyan Arab Jamahiriya - Libyan Civil Aviation Authority</v>
      </c>
    </row>
    <row r="588" spans="1:1" x14ac:dyDescent="0.25">
      <c r="A588" s="32" t="str">
        <f>Translations!$B$729</f>
        <v>Lithuania - Directorate of Civil Aviation</v>
      </c>
    </row>
    <row r="589" spans="1:1" x14ac:dyDescent="0.25">
      <c r="A589" s="32" t="str">
        <f>Translations!$B$730</f>
        <v>Malaysia - Department of Civil Aviation</v>
      </c>
    </row>
    <row r="590" spans="1:1" x14ac:dyDescent="0.25">
      <c r="A590" s="32" t="str">
        <f>Translations!$B$731</f>
        <v>Maldives - Civil Aviation Department</v>
      </c>
    </row>
    <row r="591" spans="1:1" x14ac:dyDescent="0.25">
      <c r="A591" s="32" t="str">
        <f>Translations!$B$1199</f>
        <v>Malta - Transport Malta - Civil Aviation Directorate</v>
      </c>
    </row>
    <row r="592" spans="1:1" x14ac:dyDescent="0.25">
      <c r="A592" s="32" t="str">
        <f>Translations!$B$733</f>
        <v>Mexico - Secretaría de Comunicaciones y Transportes</v>
      </c>
    </row>
    <row r="593" spans="1:1" x14ac:dyDescent="0.25">
      <c r="A593" s="32" t="str">
        <f>Translations!$B$734</f>
        <v>Mongolia - Civil Aviation Authority</v>
      </c>
    </row>
    <row r="594" spans="1:1" x14ac:dyDescent="0.25">
      <c r="A594" s="32" t="str">
        <f>Translations!$B$735</f>
        <v>Montenegro - Ministry Maritime Affairs, Transportation and Telecommunications</v>
      </c>
    </row>
    <row r="595" spans="1:1" x14ac:dyDescent="0.25">
      <c r="A595" s="32" t="str">
        <f>Translations!$B$736</f>
        <v>Morocco - Ministère des Transports</v>
      </c>
    </row>
    <row r="596" spans="1:1" x14ac:dyDescent="0.25">
      <c r="A596" s="32" t="str">
        <f>Translations!$B$737</f>
        <v>Namibia - Directorate of Civil Aviation (DCA Namibia)</v>
      </c>
    </row>
    <row r="597" spans="1:1" x14ac:dyDescent="0.25">
      <c r="A597" s="32" t="str">
        <f>Translations!$B$738</f>
        <v>Nepal - Civil Aviation Authority of Nepal</v>
      </c>
    </row>
    <row r="598" spans="1:1" x14ac:dyDescent="0.25">
      <c r="A598" s="32" t="str">
        <f>Translations!$B$739</f>
        <v>Netherlands - Directorate General of Civil Aviation and Freight Transport (DGTL)</v>
      </c>
    </row>
    <row r="599" spans="1:1" x14ac:dyDescent="0.25">
      <c r="A599" s="32" t="str">
        <f>Translations!$B$740</f>
        <v>New Zealand - Airways Corporation of New Zealand</v>
      </c>
    </row>
    <row r="600" spans="1:1" x14ac:dyDescent="0.25">
      <c r="A600" s="32" t="str">
        <f>Translations!$B$741</f>
        <v>Nicaragua - Instituto Nicaragüense de Aeronáutica Civíl</v>
      </c>
    </row>
    <row r="601" spans="1:1" x14ac:dyDescent="0.25">
      <c r="A601" s="32" t="str">
        <f>Translations!$B$742</f>
        <v>Nigeria - Nigerian Civil Aviation Authority (NCAA)</v>
      </c>
    </row>
    <row r="602" spans="1:1" x14ac:dyDescent="0.25">
      <c r="A602" s="32" t="str">
        <f>Translations!$B$743</f>
        <v>Norway - Civil Aviation Authority</v>
      </c>
    </row>
    <row r="603" spans="1:1" x14ac:dyDescent="0.25">
      <c r="A603" s="32" t="str">
        <f>Translations!$B$744</f>
        <v>Oman - Directorate General of Civil Aviation and Meteorology</v>
      </c>
    </row>
    <row r="604" spans="1:1" x14ac:dyDescent="0.25">
      <c r="A604" s="32" t="str">
        <f>Translations!$B$745</f>
        <v>Pakistan - Civil Aviation Authority</v>
      </c>
    </row>
    <row r="605" spans="1:1" x14ac:dyDescent="0.25">
      <c r="A605" s="32" t="str">
        <f>Translations!$B$746</f>
        <v>Paraguay - Dirección Nacional de Aeronáutica Civil (DINAC)</v>
      </c>
    </row>
    <row r="606" spans="1:1" x14ac:dyDescent="0.25">
      <c r="A606" s="32" t="str">
        <f>Translations!$B$747</f>
        <v>Peru - Dirección General de Aeronáutica Civil</v>
      </c>
    </row>
    <row r="607" spans="1:1" x14ac:dyDescent="0.25">
      <c r="A607" s="32" t="str">
        <f>Translations!$B$748</f>
        <v>Philippines - Air Transportation Office (ATO)</v>
      </c>
    </row>
    <row r="608" spans="1:1" x14ac:dyDescent="0.25">
      <c r="A608" s="32" t="str">
        <f>Translations!$B$749</f>
        <v>Polska - Urząd Lotnictwa Cywilnego</v>
      </c>
    </row>
    <row r="609" spans="1:1" x14ac:dyDescent="0.25">
      <c r="A609" s="32" t="str">
        <f>Translations!$B$750</f>
        <v>Portugal - Instituto Nacional de Aviação Civil</v>
      </c>
    </row>
    <row r="610" spans="1:1" x14ac:dyDescent="0.25">
      <c r="A610" s="32" t="str">
        <f>Translations!$B$751</f>
        <v>Republic of Korea - Ministry of Construction and Transportation</v>
      </c>
    </row>
    <row r="611" spans="1:1" x14ac:dyDescent="0.25">
      <c r="A611" s="32" t="str">
        <f>Translations!$B$752</f>
        <v>Republic of Moldova - Civil Aviation Administration</v>
      </c>
    </row>
    <row r="612" spans="1:1" x14ac:dyDescent="0.25">
      <c r="A612" s="32" t="str">
        <f>Translations!$B$753</f>
        <v>Romania - Romanian Civil Aeronautical Authority</v>
      </c>
    </row>
    <row r="613" spans="1:1" x14ac:dyDescent="0.25">
      <c r="A613" s="32" t="str">
        <f>Translations!$B$754</f>
        <v>Russian Federation - State Civil Aviation Authority</v>
      </c>
    </row>
    <row r="614" spans="1:1" x14ac:dyDescent="0.25">
      <c r="A614" s="32" t="str">
        <f>Translations!$B$755</f>
        <v>Saudi Arabia - Ministry of Defense and Aviation Presidency of Civil Aviation</v>
      </c>
    </row>
    <row r="615" spans="1:1" x14ac:dyDescent="0.25">
      <c r="A615" s="32" t="str">
        <f>Translations!$B$756</f>
        <v>Serbia - Civil Aviation Directorate</v>
      </c>
    </row>
    <row r="616" spans="1:1" x14ac:dyDescent="0.25">
      <c r="A616" s="32" t="str">
        <f>Translations!$B$757</f>
        <v>Seychelles - Directorate of Civil Aviation, Ministry of Tourism</v>
      </c>
    </row>
    <row r="617" spans="1:1" x14ac:dyDescent="0.25">
      <c r="A617" s="32" t="str">
        <f>Translations!$B$758</f>
        <v>Singapore - Civil Aviation Authority of Singapore</v>
      </c>
    </row>
    <row r="618" spans="1:1" x14ac:dyDescent="0.25">
      <c r="A618" s="32" t="str">
        <f>Translations!$B$759</f>
        <v>Slovakia - Civil Aviation Authority</v>
      </c>
    </row>
    <row r="619" spans="1:1" x14ac:dyDescent="0.25">
      <c r="A619" s="32" t="str">
        <f>Translations!$B$760</f>
        <v>Slovenia - Civil Aviation Authority</v>
      </c>
    </row>
    <row r="620" spans="1:1" x14ac:dyDescent="0.25">
      <c r="A620" s="32" t="str">
        <f>Translations!$B$761</f>
        <v>Somalia - Civil Aviation Caretaker Authority for Somalia</v>
      </c>
    </row>
    <row r="621" spans="1:1" x14ac:dyDescent="0.25">
      <c r="A621" s="32" t="str">
        <f>Translations!$B$762</f>
        <v>South Africa - Civil Aviation Authority</v>
      </c>
    </row>
    <row r="622" spans="1:1" x14ac:dyDescent="0.25">
      <c r="A622" s="32" t="str">
        <f>Translations!$B$763</f>
        <v>Spain - Ministerio de Fomento, Civil Aviation</v>
      </c>
    </row>
    <row r="623" spans="1:1" x14ac:dyDescent="0.25">
      <c r="A623" s="32" t="str">
        <f>Translations!$B$764</f>
        <v>Sri Lanka - Civil Aviation Authority</v>
      </c>
    </row>
    <row r="624" spans="1:1" x14ac:dyDescent="0.25">
      <c r="A624" s="32" t="str">
        <f>Translations!$B$765</f>
        <v>Sudan - Civil Aviation Authority</v>
      </c>
    </row>
    <row r="625" spans="1:1" x14ac:dyDescent="0.25">
      <c r="A625" s="32" t="str">
        <f>Translations!$B$766</f>
        <v>Suriname - Civil Aviation Department of Suriname</v>
      </c>
    </row>
    <row r="626" spans="1:1" x14ac:dyDescent="0.25">
      <c r="A626" s="32" t="str">
        <f>Translations!$B$767</f>
        <v>Sweden - Swedish Civil Aviation Authority</v>
      </c>
    </row>
    <row r="627" spans="1:1" x14ac:dyDescent="0.25">
      <c r="A627" s="32" t="str">
        <f>Translations!$B$768</f>
        <v>Switzerland - Federal Office for Civil Aviation (FOCA)</v>
      </c>
    </row>
    <row r="628" spans="1:1" x14ac:dyDescent="0.25">
      <c r="A628" s="32" t="str">
        <f>Translations!$B$769</f>
        <v>Thailand - Department of Civil Aviation</v>
      </c>
    </row>
    <row r="629" spans="1:1" x14ac:dyDescent="0.25">
      <c r="A629" s="32" t="str">
        <f>Translations!$B$770</f>
        <v>North Macedonia - Civil Aviation Administration</v>
      </c>
    </row>
    <row r="630" spans="1:1" x14ac:dyDescent="0.25">
      <c r="A630" s="32" t="str">
        <f>Translations!$B$771</f>
        <v>Tonga - Ministry of Civil Aviation</v>
      </c>
    </row>
    <row r="631" spans="1:1" x14ac:dyDescent="0.25">
      <c r="A631" s="32" t="str">
        <f>Translations!$B$772</f>
        <v>Trinidad and Tobago - Civil Aviation Authority</v>
      </c>
    </row>
    <row r="632" spans="1:1" x14ac:dyDescent="0.25">
      <c r="A632" s="32" t="str">
        <f>Translations!$B$773</f>
        <v>Tunisia - Office de l'aviation civile et des aéroports</v>
      </c>
    </row>
    <row r="633" spans="1:1" x14ac:dyDescent="0.25">
      <c r="A633" s="32" t="str">
        <f>Translations!$B$774</f>
        <v>Turkey - Directorate General of Civil Aviation</v>
      </c>
    </row>
    <row r="634" spans="1:1" x14ac:dyDescent="0.25">
      <c r="A634" s="32" t="str">
        <f>Translations!$B$775</f>
        <v>Uganda - Civil Aviation Authority</v>
      </c>
    </row>
    <row r="635" spans="1:1" x14ac:dyDescent="0.25">
      <c r="A635" s="32" t="str">
        <f>Translations!$B$776</f>
        <v>Ukraine - Civil Aviation Authority</v>
      </c>
    </row>
    <row r="636" spans="1:1" x14ac:dyDescent="0.25">
      <c r="A636" s="32" t="str">
        <f>Translations!$B$777</f>
        <v>United Kingdom Civil Aviation Authority</v>
      </c>
    </row>
    <row r="637" spans="1:1" x14ac:dyDescent="0.25">
      <c r="A637" s="32" t="str">
        <f>Translations!$B$778</f>
        <v>United Arab Emirates - General Civil Aviation Authority (GCAA)</v>
      </c>
    </row>
    <row r="638" spans="1:1" x14ac:dyDescent="0.25">
      <c r="A638" s="32" t="str">
        <f>Translations!$B$779</f>
        <v>United Republic of Tanzania - Tanzania Civil Aviation Authority (TCAA)</v>
      </c>
    </row>
    <row r="639" spans="1:1" x14ac:dyDescent="0.25">
      <c r="A639" s="32" t="str">
        <f>Translations!$B$780</f>
        <v>United States - Federal Aviation Administration</v>
      </c>
    </row>
    <row r="640" spans="1:1" x14ac:dyDescent="0.25">
      <c r="A640" s="32" t="str">
        <f>Translations!$B$781</f>
        <v>Uruguay - Dirección Nacional de Aviación Civil e Infraestructura Aeronáutica (DINACIA)</v>
      </c>
    </row>
    <row r="641" spans="1:4" x14ac:dyDescent="0.25">
      <c r="A641" s="32" t="str">
        <f>Translations!$B$782</f>
        <v>Vanuatu - Vanuatu Civil Aviation Authority</v>
      </c>
    </row>
    <row r="642" spans="1:4" x14ac:dyDescent="0.25">
      <c r="A642" s="32" t="str">
        <f>Translations!$B$783</f>
        <v>Yemen - Civil Aviation and Meteorological Authority (CAMA)</v>
      </c>
    </row>
    <row r="643" spans="1:4" x14ac:dyDescent="0.25">
      <c r="A643" s="32" t="str">
        <f>Translations!$B$784</f>
        <v>Zambia - Department of Civil Aviation</v>
      </c>
    </row>
    <row r="644" spans="1:4" ht="13.8" thickBot="1" x14ac:dyDescent="0.3"/>
    <row r="645" spans="1:4" ht="13.8" thickBot="1" x14ac:dyDescent="0.3">
      <c r="A645" s="31" t="s">
        <v>1298</v>
      </c>
      <c r="B645" s="31" t="s">
        <v>1299</v>
      </c>
      <c r="C645" s="31"/>
      <c r="D645" s="465" t="s">
        <v>1305</v>
      </c>
    </row>
    <row r="646" spans="1:4" x14ac:dyDescent="0.25">
      <c r="A646" s="421" t="str">
        <f>Translations!$B$1151</f>
        <v>Jet-A</v>
      </c>
      <c r="B646" s="4">
        <v>3.15</v>
      </c>
      <c r="C646" s="4">
        <v>3.16</v>
      </c>
      <c r="D646" s="466">
        <f>IF(CNTR_EFSystemselected=$A$653,C646,B646)</f>
        <v>3.15</v>
      </c>
    </row>
    <row r="647" spans="1:4" x14ac:dyDescent="0.25">
      <c r="A647" s="421" t="str">
        <f>Translations!$B$1152</f>
        <v>Jet-A1</v>
      </c>
      <c r="B647" s="4">
        <v>3.15</v>
      </c>
      <c r="C647" s="4">
        <v>3.16</v>
      </c>
      <c r="D647" s="467">
        <f>IF(CNTR_EFSystemselected=$A$653,C647,B647)</f>
        <v>3.15</v>
      </c>
    </row>
    <row r="648" spans="1:4" x14ac:dyDescent="0.25">
      <c r="A648" s="421" t="str">
        <f>Translations!$B$1153</f>
        <v>Jet-B</v>
      </c>
      <c r="B648" s="4">
        <v>3.1</v>
      </c>
      <c r="C648" s="4">
        <v>3.1</v>
      </c>
      <c r="D648" s="467">
        <f>IF(CNTR_EFSystemselected=$A$653,C648,B648)</f>
        <v>3.1</v>
      </c>
    </row>
    <row r="649" spans="1:4" ht="13.8" thickBot="1" x14ac:dyDescent="0.3">
      <c r="A649" s="421" t="str">
        <f>Translations!$B$1154</f>
        <v>AvGas</v>
      </c>
      <c r="B649" s="4">
        <v>3.1</v>
      </c>
      <c r="C649" s="4">
        <v>3.1</v>
      </c>
      <c r="D649" s="468">
        <f>IF(CNTR_EFSystemselected=$A$653,C649,B649)</f>
        <v>3.1</v>
      </c>
    </row>
    <row r="651" spans="1:4" x14ac:dyDescent="0.25">
      <c r="A651" s="31" t="s">
        <v>1300</v>
      </c>
      <c r="D651" s="4" t="s">
        <v>1304</v>
      </c>
    </row>
    <row r="652" spans="1:4" x14ac:dyDescent="0.25">
      <c r="A652" s="428" t="str">
        <f>Translations!$B$1200</f>
        <v>EU ETS</v>
      </c>
    </row>
    <row r="653" spans="1:4" x14ac:dyDescent="0.25">
      <c r="A653" s="428" t="str">
        <f>Translations!$B$1201</f>
        <v>CORSIA</v>
      </c>
    </row>
    <row r="656" spans="1:4" x14ac:dyDescent="0.25">
      <c r="A656" s="31" t="s">
        <v>1390</v>
      </c>
    </row>
    <row r="657" spans="1:1" x14ac:dyDescent="0.25">
      <c r="A657" s="33" t="str">
        <f>Translations!$B$1202</f>
        <v>Proszę wybrać</v>
      </c>
    </row>
    <row r="658" spans="1:1" x14ac:dyDescent="0.25">
      <c r="A658" s="32" t="str">
        <f>Translations!$B$1203</f>
        <v>Bulgarian</v>
      </c>
    </row>
    <row r="659" spans="1:1" x14ac:dyDescent="0.25">
      <c r="A659" s="32" t="str">
        <f>Translations!$B$1204</f>
        <v>Spanish</v>
      </c>
    </row>
    <row r="660" spans="1:1" x14ac:dyDescent="0.25">
      <c r="A660" s="32" t="str">
        <f>Translations!$B$1205</f>
        <v>Croatian</v>
      </c>
    </row>
    <row r="661" spans="1:1" x14ac:dyDescent="0.25">
      <c r="A661" s="32" t="str">
        <f>Translations!$B$1206</f>
        <v>Czech</v>
      </c>
    </row>
    <row r="662" spans="1:1" x14ac:dyDescent="0.25">
      <c r="A662" s="32" t="str">
        <f>Translations!$B$1207</f>
        <v>Danish</v>
      </c>
    </row>
    <row r="663" spans="1:1" x14ac:dyDescent="0.25">
      <c r="A663" s="32" t="str">
        <f>Translations!$B$1208</f>
        <v>German</v>
      </c>
    </row>
    <row r="664" spans="1:1" x14ac:dyDescent="0.25">
      <c r="A664" s="32" t="str">
        <f>Translations!$B$1209</f>
        <v>Estonian</v>
      </c>
    </row>
    <row r="665" spans="1:1" x14ac:dyDescent="0.25">
      <c r="A665" s="32" t="str">
        <f>Translations!$B$1210</f>
        <v>Greek</v>
      </c>
    </row>
    <row r="666" spans="1:1" x14ac:dyDescent="0.25">
      <c r="A666" s="32" t="str">
        <f>Translations!$B$1211</f>
        <v>English</v>
      </c>
    </row>
    <row r="667" spans="1:1" x14ac:dyDescent="0.25">
      <c r="A667" s="32" t="str">
        <f>Translations!$B$1212</f>
        <v>French</v>
      </c>
    </row>
    <row r="668" spans="1:1" x14ac:dyDescent="0.25">
      <c r="A668" s="32" t="str">
        <f>Translations!$B$1213</f>
        <v>Icelandic</v>
      </c>
    </row>
    <row r="669" spans="1:1" x14ac:dyDescent="0.25">
      <c r="A669" s="32" t="str">
        <f>Translations!$B$1214</f>
        <v>Italian</v>
      </c>
    </row>
    <row r="670" spans="1:1" x14ac:dyDescent="0.25">
      <c r="A670" s="32" t="str">
        <f>Translations!$B$1215</f>
        <v>Latvian</v>
      </c>
    </row>
    <row r="671" spans="1:1" x14ac:dyDescent="0.25">
      <c r="A671" s="32" t="str">
        <f>Translations!$B$1216</f>
        <v>Lithuanian</v>
      </c>
    </row>
    <row r="672" spans="1:1" x14ac:dyDescent="0.25">
      <c r="A672" s="32" t="str">
        <f>Translations!$B$1217</f>
        <v>Hungarian</v>
      </c>
    </row>
    <row r="673" spans="1:1" x14ac:dyDescent="0.25">
      <c r="A673" s="32" t="str">
        <f>Translations!$B$1218</f>
        <v>Maltese</v>
      </c>
    </row>
    <row r="674" spans="1:1" x14ac:dyDescent="0.25">
      <c r="A674" s="32" t="str">
        <f>Translations!$B$1219</f>
        <v>Norwegian</v>
      </c>
    </row>
    <row r="675" spans="1:1" x14ac:dyDescent="0.25">
      <c r="A675" s="32" t="str">
        <f>Translations!$B$1220</f>
        <v>Dutch</v>
      </c>
    </row>
    <row r="676" spans="1:1" x14ac:dyDescent="0.25">
      <c r="A676" s="744" t="s">
        <v>1576</v>
      </c>
    </row>
    <row r="677" spans="1:1" x14ac:dyDescent="0.25">
      <c r="A677" s="32" t="str">
        <f>Translations!$B$1222</f>
        <v>Portuguese</v>
      </c>
    </row>
    <row r="678" spans="1:1" x14ac:dyDescent="0.25">
      <c r="A678" s="32" t="str">
        <f>Translations!$B$1223</f>
        <v>Romanian</v>
      </c>
    </row>
    <row r="679" spans="1:1" x14ac:dyDescent="0.25">
      <c r="A679" s="32" t="str">
        <f>Translations!$B$1224</f>
        <v>Slovak</v>
      </c>
    </row>
    <row r="680" spans="1:1" x14ac:dyDescent="0.25">
      <c r="A680" s="32" t="str">
        <f>Translations!$B$1225</f>
        <v>Slovenian</v>
      </c>
    </row>
    <row r="681" spans="1:1" x14ac:dyDescent="0.25">
      <c r="A681" s="32" t="str">
        <f>Translations!$B$1226</f>
        <v>Finnish</v>
      </c>
    </row>
    <row r="682" spans="1:1" x14ac:dyDescent="0.25">
      <c r="A682" s="32" t="str">
        <f>Translations!$B$1227</f>
        <v>Swedish</v>
      </c>
    </row>
    <row r="686" spans="1:1" x14ac:dyDescent="0.25">
      <c r="A686" s="565" t="str">
        <f>Translations!$B$1231</f>
        <v>ICAO Member State List</v>
      </c>
    </row>
    <row r="687" spans="1:1" x14ac:dyDescent="0.25">
      <c r="A687" s="566" t="str">
        <f>Translations!$B$400</f>
        <v>Afganistan</v>
      </c>
    </row>
    <row r="688" spans="1:1" x14ac:dyDescent="0.25">
      <c r="A688" s="566" t="str">
        <f>Translations!$B$401</f>
        <v>Albania</v>
      </c>
    </row>
    <row r="689" spans="1:1" x14ac:dyDescent="0.25">
      <c r="A689" s="566" t="str">
        <f>Translations!$B$402</f>
        <v>Algieria</v>
      </c>
    </row>
    <row r="690" spans="1:1" x14ac:dyDescent="0.25">
      <c r="A690" s="566" t="str">
        <f>Translations!$B$404</f>
        <v>Andora</v>
      </c>
    </row>
    <row r="691" spans="1:1" x14ac:dyDescent="0.25">
      <c r="A691" s="566" t="str">
        <f>Translations!$B$405</f>
        <v>Angola</v>
      </c>
    </row>
    <row r="692" spans="1:1" x14ac:dyDescent="0.25">
      <c r="A692" s="566" t="str">
        <f>Translations!$B$407</f>
        <v>Antigua i Barbuda</v>
      </c>
    </row>
    <row r="693" spans="1:1" x14ac:dyDescent="0.25">
      <c r="A693" s="566" t="str">
        <f>Translations!$B$408</f>
        <v>Argentyna</v>
      </c>
    </row>
    <row r="694" spans="1:1" x14ac:dyDescent="0.25">
      <c r="A694" s="566" t="str">
        <f>Translations!$B$409</f>
        <v>Armenia</v>
      </c>
    </row>
    <row r="695" spans="1:1" x14ac:dyDescent="0.25">
      <c r="A695" s="566" t="str">
        <f>Translations!$B$411</f>
        <v>Australia</v>
      </c>
    </row>
    <row r="696" spans="1:1" x14ac:dyDescent="0.25">
      <c r="A696" s="566" t="str">
        <f>Translations!$B$369</f>
        <v>Austria</v>
      </c>
    </row>
    <row r="697" spans="1:1" x14ac:dyDescent="0.25">
      <c r="A697" s="566" t="str">
        <f>Translations!$B$412</f>
        <v>Azerbejdżan</v>
      </c>
    </row>
    <row r="698" spans="1:1" x14ac:dyDescent="0.25">
      <c r="A698" s="566" t="str">
        <f>Translations!$B$413</f>
        <v>Bahamy</v>
      </c>
    </row>
    <row r="699" spans="1:1" x14ac:dyDescent="0.25">
      <c r="A699" s="566" t="str">
        <f>Translations!$B$414</f>
        <v>Bahrajn</v>
      </c>
    </row>
    <row r="700" spans="1:1" x14ac:dyDescent="0.25">
      <c r="A700" s="566" t="str">
        <f>Translations!$B$415</f>
        <v>Bangladesz</v>
      </c>
    </row>
    <row r="701" spans="1:1" x14ac:dyDescent="0.25">
      <c r="A701" s="566" t="str">
        <f>Translations!$B$416</f>
        <v>Barbados</v>
      </c>
    </row>
    <row r="702" spans="1:1" x14ac:dyDescent="0.25">
      <c r="A702" s="566" t="str">
        <f>Translations!$B$417</f>
        <v>Białoruś</v>
      </c>
    </row>
    <row r="703" spans="1:1" x14ac:dyDescent="0.25">
      <c r="A703" s="778" t="str">
        <f>Translations!$B$370</f>
        <v>Belgia</v>
      </c>
    </row>
    <row r="704" spans="1:1" x14ac:dyDescent="0.25">
      <c r="A704" s="566" t="str">
        <f>Translations!$B$418</f>
        <v>Belize</v>
      </c>
    </row>
    <row r="705" spans="1:3" x14ac:dyDescent="0.25">
      <c r="A705" s="566" t="str">
        <f>Translations!$B$419</f>
        <v>Benin</v>
      </c>
    </row>
    <row r="706" spans="1:3" x14ac:dyDescent="0.25">
      <c r="A706" s="566" t="str">
        <f>Translations!$B$421</f>
        <v>Bhutan</v>
      </c>
    </row>
    <row r="707" spans="1:3" x14ac:dyDescent="0.25">
      <c r="A707" s="566" t="str">
        <f>Translations!$B$1232</f>
        <v>Boliwia</v>
      </c>
      <c r="C707" s="634"/>
    </row>
    <row r="708" spans="1:3" x14ac:dyDescent="0.25">
      <c r="A708" s="566" t="str">
        <f>Translations!$B$423</f>
        <v>Bośnia i Hercegowina</v>
      </c>
    </row>
    <row r="709" spans="1:3" x14ac:dyDescent="0.25">
      <c r="A709" s="566" t="str">
        <f>Translations!$B$424</f>
        <v>Botswana</v>
      </c>
    </row>
    <row r="710" spans="1:3" x14ac:dyDescent="0.25">
      <c r="A710" s="566" t="str">
        <f>Translations!$B$425</f>
        <v>Brazylia</v>
      </c>
    </row>
    <row r="711" spans="1:3" x14ac:dyDescent="0.25">
      <c r="A711" s="566" t="str">
        <f>Translations!$B$427</f>
        <v>Brunei</v>
      </c>
    </row>
    <row r="712" spans="1:3" x14ac:dyDescent="0.25">
      <c r="A712" s="778" t="str">
        <f>Translations!$B$371</f>
        <v>Bułgaria</v>
      </c>
    </row>
    <row r="713" spans="1:3" x14ac:dyDescent="0.25">
      <c r="A713" s="566" t="str">
        <f>Translations!$B$428</f>
        <v>Burkina Faso</v>
      </c>
    </row>
    <row r="714" spans="1:3" x14ac:dyDescent="0.25">
      <c r="A714" s="566" t="str">
        <f>Translations!$B$429</f>
        <v>Burundi</v>
      </c>
    </row>
    <row r="715" spans="1:3" x14ac:dyDescent="0.25">
      <c r="A715" s="566" t="str">
        <f>Translations!$B$1233</f>
        <v>Republika Zielonego Przylądka</v>
      </c>
      <c r="C715" s="634"/>
    </row>
    <row r="716" spans="1:3" x14ac:dyDescent="0.25">
      <c r="A716" s="566" t="str">
        <f>Translations!$B$430</f>
        <v>Kambodża</v>
      </c>
    </row>
    <row r="717" spans="1:3" x14ac:dyDescent="0.25">
      <c r="A717" s="566" t="str">
        <f>Translations!$B$431</f>
        <v>Kamerun</v>
      </c>
    </row>
    <row r="718" spans="1:3" x14ac:dyDescent="0.25">
      <c r="A718" s="566" t="str">
        <f>Translations!$B$432</f>
        <v>Kanada</v>
      </c>
    </row>
    <row r="719" spans="1:3" x14ac:dyDescent="0.25">
      <c r="A719" s="566" t="str">
        <f>Translations!$B$435</f>
        <v>Republika Środkowoafrykańska</v>
      </c>
    </row>
    <row r="720" spans="1:3" x14ac:dyDescent="0.25">
      <c r="A720" s="566" t="str">
        <f>Translations!$B$436</f>
        <v>Czad</v>
      </c>
    </row>
    <row r="721" spans="1:3" x14ac:dyDescent="0.25">
      <c r="A721" s="566" t="str">
        <f>Translations!$B$438</f>
        <v>Chile</v>
      </c>
    </row>
    <row r="722" spans="1:3" x14ac:dyDescent="0.25">
      <c r="A722" s="566" t="str">
        <f>Translations!$B$439</f>
        <v>Chiny</v>
      </c>
    </row>
    <row r="723" spans="1:3" x14ac:dyDescent="0.25">
      <c r="A723" s="566" t="str">
        <f>Translations!$B$442</f>
        <v>Kolumbia</v>
      </c>
    </row>
    <row r="724" spans="1:3" x14ac:dyDescent="0.25">
      <c r="A724" s="566" t="str">
        <f>Translations!$B$443</f>
        <v>Komory</v>
      </c>
    </row>
    <row r="725" spans="1:3" x14ac:dyDescent="0.25">
      <c r="A725" s="566" t="str">
        <f>Translations!$B$444</f>
        <v>Kongo</v>
      </c>
    </row>
    <row r="726" spans="1:3" x14ac:dyDescent="0.25">
      <c r="A726" s="566" t="str">
        <f>Translations!$B$445</f>
        <v>Wyspy Cooka</v>
      </c>
    </row>
    <row r="727" spans="1:3" x14ac:dyDescent="0.25">
      <c r="A727" s="566" t="str">
        <f>Translations!$B$446</f>
        <v>Kostaryka</v>
      </c>
    </row>
    <row r="728" spans="1:3" x14ac:dyDescent="0.25">
      <c r="A728" s="566" t="str">
        <f>Translations!$B$447</f>
        <v>Wybrzeże Kości Słoniowej</v>
      </c>
    </row>
    <row r="729" spans="1:3" x14ac:dyDescent="0.25">
      <c r="A729" s="778" t="str">
        <f>Translations!$B$372</f>
        <v>Chorwacja</v>
      </c>
    </row>
    <row r="730" spans="1:3" x14ac:dyDescent="0.25">
      <c r="A730" s="566" t="str">
        <f>Translations!$B$448</f>
        <v>Kuba</v>
      </c>
    </row>
    <row r="731" spans="1:3" x14ac:dyDescent="0.25">
      <c r="A731" s="778" t="str">
        <f>Translations!$B$373</f>
        <v>Cypr</v>
      </c>
    </row>
    <row r="732" spans="1:3" x14ac:dyDescent="0.25">
      <c r="A732" s="778" t="str">
        <f>Translations!$B$374</f>
        <v>Czechy</v>
      </c>
    </row>
    <row r="733" spans="1:3" x14ac:dyDescent="0.25">
      <c r="A733" s="566" t="str">
        <f>Translations!$B$1234</f>
        <v>Korea Północna</v>
      </c>
      <c r="C733" s="634"/>
    </row>
    <row r="734" spans="1:3" x14ac:dyDescent="0.25">
      <c r="A734" s="566" t="str">
        <f>Translations!$B$1235</f>
        <v>Kongo</v>
      </c>
      <c r="C734" s="634"/>
    </row>
    <row r="735" spans="1:3" x14ac:dyDescent="0.25">
      <c r="A735" s="778" t="str">
        <f>Translations!$B$375</f>
        <v>Dania</v>
      </c>
    </row>
    <row r="736" spans="1:3" x14ac:dyDescent="0.25">
      <c r="A736" s="566" t="str">
        <f>Translations!$B$451</f>
        <v>Dżibuti</v>
      </c>
    </row>
    <row r="737" spans="1:3" x14ac:dyDescent="0.25">
      <c r="A737" s="566" t="str">
        <f>Translations!$B$452</f>
        <v>Dominika</v>
      </c>
    </row>
    <row r="738" spans="1:3" x14ac:dyDescent="0.25">
      <c r="A738" s="566" t="str">
        <f>Translations!$B$453</f>
        <v>Dominikana</v>
      </c>
    </row>
    <row r="739" spans="1:3" x14ac:dyDescent="0.25">
      <c r="A739" s="566" t="str">
        <f>Translations!$B$454</f>
        <v>Ekwador</v>
      </c>
    </row>
    <row r="740" spans="1:3" x14ac:dyDescent="0.25">
      <c r="A740" s="566" t="str">
        <f>Translations!$B$455</f>
        <v>Egipt</v>
      </c>
    </row>
    <row r="741" spans="1:3" x14ac:dyDescent="0.25">
      <c r="A741" s="566" t="str">
        <f>Translations!$B$456</f>
        <v>Salwador</v>
      </c>
    </row>
    <row r="742" spans="1:3" x14ac:dyDescent="0.25">
      <c r="A742" s="566" t="str">
        <f>Translations!$B$457</f>
        <v>Gwinea Równikowa</v>
      </c>
    </row>
    <row r="743" spans="1:3" x14ac:dyDescent="0.25">
      <c r="A743" s="566" t="str">
        <f>Translations!$B$458</f>
        <v>Erytrea</v>
      </c>
    </row>
    <row r="744" spans="1:3" x14ac:dyDescent="0.25">
      <c r="A744" s="778" t="str">
        <f>Translations!$B$376</f>
        <v>Estonia</v>
      </c>
    </row>
    <row r="745" spans="1:3" x14ac:dyDescent="0.25">
      <c r="A745" s="566" t="str">
        <f>Translations!$B$1236</f>
        <v>Eswatini</v>
      </c>
      <c r="C745" s="634"/>
    </row>
    <row r="746" spans="1:3" x14ac:dyDescent="0.25">
      <c r="A746" s="566" t="str">
        <f>Translations!$B$459</f>
        <v>Etiopia</v>
      </c>
    </row>
    <row r="747" spans="1:3" x14ac:dyDescent="0.25">
      <c r="A747" s="566" t="str">
        <f>Translations!$B$462</f>
        <v>Fidżi</v>
      </c>
    </row>
    <row r="748" spans="1:3" x14ac:dyDescent="0.25">
      <c r="A748" s="778" t="str">
        <f>Translations!$B$377</f>
        <v>Finlandia</v>
      </c>
    </row>
    <row r="749" spans="1:3" x14ac:dyDescent="0.25">
      <c r="A749" s="778" t="str">
        <f>Translations!$B$378</f>
        <v>Francja</v>
      </c>
    </row>
    <row r="750" spans="1:3" x14ac:dyDescent="0.25">
      <c r="A750" s="566" t="str">
        <f>Translations!$B$465</f>
        <v>Gabon</v>
      </c>
    </row>
    <row r="751" spans="1:3" x14ac:dyDescent="0.25">
      <c r="A751" s="566" t="str">
        <f>Translations!$B$466</f>
        <v>Gambia</v>
      </c>
    </row>
    <row r="752" spans="1:3" x14ac:dyDescent="0.25">
      <c r="A752" s="566" t="str">
        <f>Translations!$B$467</f>
        <v>Gruzja</v>
      </c>
    </row>
    <row r="753" spans="1:3" x14ac:dyDescent="0.25">
      <c r="A753" s="778" t="str">
        <f>Translations!$B$379</f>
        <v>Niemcy</v>
      </c>
    </row>
    <row r="754" spans="1:3" x14ac:dyDescent="0.25">
      <c r="A754" s="566" t="str">
        <f>Translations!$B$468</f>
        <v>Ghana</v>
      </c>
    </row>
    <row r="755" spans="1:3" x14ac:dyDescent="0.25">
      <c r="A755" s="778" t="str">
        <f>Translations!$B$380</f>
        <v>Grecja</v>
      </c>
    </row>
    <row r="756" spans="1:3" x14ac:dyDescent="0.25">
      <c r="A756" s="566" t="str">
        <f>Translations!$B$471</f>
        <v>Grenada</v>
      </c>
    </row>
    <row r="757" spans="1:3" x14ac:dyDescent="0.25">
      <c r="A757" s="566" t="str">
        <f>Translations!$B$474</f>
        <v>Gwatemala</v>
      </c>
    </row>
    <row r="758" spans="1:3" x14ac:dyDescent="0.25">
      <c r="A758" s="566" t="str">
        <f>Translations!$B$476</f>
        <v>Gwinea</v>
      </c>
    </row>
    <row r="759" spans="1:3" x14ac:dyDescent="0.25">
      <c r="A759" s="566" t="str">
        <f>Translations!$B$477</f>
        <v>Gwinea Bissau</v>
      </c>
    </row>
    <row r="760" spans="1:3" x14ac:dyDescent="0.25">
      <c r="A760" s="566" t="str">
        <f>Translations!$B$478</f>
        <v>Gujana</v>
      </c>
    </row>
    <row r="761" spans="1:3" x14ac:dyDescent="0.25">
      <c r="A761" s="566" t="str">
        <f>Translations!$B$479</f>
        <v>Haiti</v>
      </c>
    </row>
    <row r="762" spans="1:3" x14ac:dyDescent="0.25">
      <c r="A762" s="566" t="str">
        <f>Translations!$B$481</f>
        <v>Honduras</v>
      </c>
    </row>
    <row r="763" spans="1:3" x14ac:dyDescent="0.25">
      <c r="A763" s="778" t="str">
        <f>Translations!$B$381</f>
        <v>Węgry</v>
      </c>
    </row>
    <row r="764" spans="1:3" x14ac:dyDescent="0.25">
      <c r="A764" s="778" t="str">
        <f>Translations!$B$382</f>
        <v>Islandia</v>
      </c>
    </row>
    <row r="765" spans="1:3" x14ac:dyDescent="0.25">
      <c r="A765" s="566" t="str">
        <f>Translations!$B$482</f>
        <v>Indie</v>
      </c>
    </row>
    <row r="766" spans="1:3" x14ac:dyDescent="0.25">
      <c r="A766" s="566" t="str">
        <f>Translations!$B$483</f>
        <v>Indonezja</v>
      </c>
    </row>
    <row r="767" spans="1:3" x14ac:dyDescent="0.25">
      <c r="A767" s="566" t="str">
        <f>Translations!$B$1237</f>
        <v>Iran</v>
      </c>
      <c r="C767" s="634"/>
    </row>
    <row r="768" spans="1:3" x14ac:dyDescent="0.25">
      <c r="A768" s="566" t="str">
        <f>Translations!$B$485</f>
        <v>Irak</v>
      </c>
    </row>
    <row r="769" spans="1:1" x14ac:dyDescent="0.25">
      <c r="A769" s="778" t="str">
        <f>Translations!$B$383</f>
        <v>Irlandia</v>
      </c>
    </row>
    <row r="770" spans="1:1" x14ac:dyDescent="0.25">
      <c r="A770" s="566" t="str">
        <f>Translations!$B$487</f>
        <v>Izrael</v>
      </c>
    </row>
    <row r="771" spans="1:1" x14ac:dyDescent="0.25">
      <c r="A771" s="778" t="str">
        <f>Translations!$B$384</f>
        <v>Włochy</v>
      </c>
    </row>
    <row r="772" spans="1:1" x14ac:dyDescent="0.25">
      <c r="A772" s="566" t="str">
        <f>Translations!$B$488</f>
        <v>Jamajka</v>
      </c>
    </row>
    <row r="773" spans="1:1" x14ac:dyDescent="0.25">
      <c r="A773" s="566" t="str">
        <f>Translations!$B$489</f>
        <v>Japonia</v>
      </c>
    </row>
    <row r="774" spans="1:1" x14ac:dyDescent="0.25">
      <c r="A774" s="566" t="str">
        <f>Translations!$B$491</f>
        <v>Jordania</v>
      </c>
    </row>
    <row r="775" spans="1:1" x14ac:dyDescent="0.25">
      <c r="A775" s="566" t="str">
        <f>Translations!$B$492</f>
        <v>Kazachstan</v>
      </c>
    </row>
    <row r="776" spans="1:1" x14ac:dyDescent="0.25">
      <c r="A776" s="566" t="str">
        <f>Translations!$B$493</f>
        <v>Kenia</v>
      </c>
    </row>
    <row r="777" spans="1:1" x14ac:dyDescent="0.25">
      <c r="A777" s="566" t="str">
        <f>Translations!$B$494</f>
        <v>Kiribati</v>
      </c>
    </row>
    <row r="778" spans="1:1" x14ac:dyDescent="0.25">
      <c r="A778" s="566" t="str">
        <f>Translations!$B$495</f>
        <v>Kuwejt</v>
      </c>
    </row>
    <row r="779" spans="1:1" x14ac:dyDescent="0.25">
      <c r="A779" s="566" t="str">
        <f>Translations!$B$496</f>
        <v>Kirgistan</v>
      </c>
    </row>
    <row r="780" spans="1:1" x14ac:dyDescent="0.25">
      <c r="A780" s="566" t="str">
        <f>Translations!$B$497</f>
        <v>Laos</v>
      </c>
    </row>
    <row r="781" spans="1:1" x14ac:dyDescent="0.25">
      <c r="A781" s="778" t="str">
        <f>Translations!$B$385</f>
        <v>Łotwa</v>
      </c>
    </row>
    <row r="782" spans="1:1" x14ac:dyDescent="0.25">
      <c r="A782" s="566" t="str">
        <f>Translations!$B$498</f>
        <v>Liban</v>
      </c>
    </row>
    <row r="783" spans="1:1" x14ac:dyDescent="0.25">
      <c r="A783" s="566" t="str">
        <f>Translations!$B$499</f>
        <v>Lesotho</v>
      </c>
    </row>
    <row r="784" spans="1:1" x14ac:dyDescent="0.25">
      <c r="A784" s="566" t="str">
        <f>Translations!$B$500</f>
        <v>Liberia</v>
      </c>
    </row>
    <row r="785" spans="1:3" x14ac:dyDescent="0.25">
      <c r="A785" s="566" t="str">
        <f>Translations!$B$501</f>
        <v>Libia</v>
      </c>
    </row>
    <row r="786" spans="1:3" x14ac:dyDescent="0.25">
      <c r="A786" s="778" t="str">
        <f>Translations!$B$387</f>
        <v>Litwa</v>
      </c>
    </row>
    <row r="787" spans="1:3" x14ac:dyDescent="0.25">
      <c r="A787" s="778" t="str">
        <f>Translations!$B$388</f>
        <v>Luksemburg</v>
      </c>
    </row>
    <row r="788" spans="1:3" x14ac:dyDescent="0.25">
      <c r="A788" s="566" t="str">
        <f>Translations!$B$502</f>
        <v>Madagaskar</v>
      </c>
    </row>
    <row r="789" spans="1:3" x14ac:dyDescent="0.25">
      <c r="A789" s="566" t="str">
        <f>Translations!$B$503</f>
        <v>Malawi</v>
      </c>
    </row>
    <row r="790" spans="1:3" x14ac:dyDescent="0.25">
      <c r="A790" s="566" t="str">
        <f>Translations!$B$504</f>
        <v>Malezja</v>
      </c>
    </row>
    <row r="791" spans="1:3" x14ac:dyDescent="0.25">
      <c r="A791" s="566" t="str">
        <f>Translations!$B$505</f>
        <v>Malediwy</v>
      </c>
    </row>
    <row r="792" spans="1:3" x14ac:dyDescent="0.25">
      <c r="A792" s="566" t="str">
        <f>Translations!$B$506</f>
        <v>Mali</v>
      </c>
    </row>
    <row r="793" spans="1:3" x14ac:dyDescent="0.25">
      <c r="A793" s="778" t="str">
        <f>Translations!$B$389</f>
        <v>Malta</v>
      </c>
    </row>
    <row r="794" spans="1:3" x14ac:dyDescent="0.25">
      <c r="A794" s="566" t="str">
        <f>Translations!$B$507</f>
        <v>Wyspy Marshalla</v>
      </c>
    </row>
    <row r="795" spans="1:3" x14ac:dyDescent="0.25">
      <c r="A795" s="566" t="str">
        <f>Translations!$B$509</f>
        <v>Mauretania</v>
      </c>
    </row>
    <row r="796" spans="1:3" x14ac:dyDescent="0.25">
      <c r="A796" s="566" t="str">
        <f>Translations!$B$510</f>
        <v>Mauritius</v>
      </c>
    </row>
    <row r="797" spans="1:3" x14ac:dyDescent="0.25">
      <c r="A797" s="566" t="str">
        <f>Translations!$B$512</f>
        <v>Meksyk</v>
      </c>
    </row>
    <row r="798" spans="1:3" x14ac:dyDescent="0.25">
      <c r="A798" s="566" t="str">
        <f>Translations!$B$1238</f>
        <v>Mikronezja</v>
      </c>
      <c r="C798" s="634"/>
    </row>
    <row r="799" spans="1:3" x14ac:dyDescent="0.25">
      <c r="A799" s="566" t="str">
        <f>Translations!$B$514</f>
        <v>Monako</v>
      </c>
    </row>
    <row r="800" spans="1:3" x14ac:dyDescent="0.25">
      <c r="A800" s="566" t="str">
        <f>Translations!$B$515</f>
        <v>Mongolia</v>
      </c>
    </row>
    <row r="801" spans="1:3" x14ac:dyDescent="0.25">
      <c r="A801" s="566" t="str">
        <f>Translations!$B$516</f>
        <v>Czarnogóra</v>
      </c>
    </row>
    <row r="802" spans="1:3" x14ac:dyDescent="0.25">
      <c r="A802" s="566" t="str">
        <f>Translations!$B$518</f>
        <v>Maroko</v>
      </c>
    </row>
    <row r="803" spans="1:3" x14ac:dyDescent="0.25">
      <c r="A803" s="566" t="str">
        <f>Translations!$B$519</f>
        <v>Mozambik</v>
      </c>
    </row>
    <row r="804" spans="1:3" x14ac:dyDescent="0.25">
      <c r="A804" s="566" t="str">
        <f>Translations!$B$520</f>
        <v>Mjanma</v>
      </c>
    </row>
    <row r="805" spans="1:3" x14ac:dyDescent="0.25">
      <c r="A805" s="566" t="str">
        <f>Translations!$B$521</f>
        <v>Namibia</v>
      </c>
    </row>
    <row r="806" spans="1:3" x14ac:dyDescent="0.25">
      <c r="A806" s="566" t="str">
        <f>Translations!$B$522</f>
        <v>Nauru</v>
      </c>
    </row>
    <row r="807" spans="1:3" x14ac:dyDescent="0.25">
      <c r="A807" s="566" t="str">
        <f>Translations!$B$523</f>
        <v>Nepal</v>
      </c>
    </row>
    <row r="808" spans="1:3" x14ac:dyDescent="0.25">
      <c r="A808" s="778" t="str">
        <f>Translations!$B$390</f>
        <v>Holandia</v>
      </c>
    </row>
    <row r="809" spans="1:3" x14ac:dyDescent="0.25">
      <c r="A809" s="566" t="str">
        <f>Translations!$B$526</f>
        <v>Nowa Zelandia</v>
      </c>
    </row>
    <row r="810" spans="1:3" x14ac:dyDescent="0.25">
      <c r="A810" s="566" t="str">
        <f>Translations!$B$527</f>
        <v>Nikaragua</v>
      </c>
    </row>
    <row r="811" spans="1:3" x14ac:dyDescent="0.25">
      <c r="A811" s="566" t="str">
        <f>Translations!$B$528</f>
        <v>Niger</v>
      </c>
    </row>
    <row r="812" spans="1:3" x14ac:dyDescent="0.25">
      <c r="A812" s="566" t="str">
        <f>Translations!$B$529</f>
        <v>Nigeria</v>
      </c>
    </row>
    <row r="813" spans="1:3" x14ac:dyDescent="0.25">
      <c r="A813" s="566" t="str">
        <f>Translations!$B$1194</f>
        <v>Macedonia Północna</v>
      </c>
      <c r="C813" s="634"/>
    </row>
    <row r="814" spans="1:3" x14ac:dyDescent="0.25">
      <c r="A814" s="778" t="str">
        <f>Translations!$B$391</f>
        <v>Norwegia</v>
      </c>
    </row>
    <row r="815" spans="1:3" x14ac:dyDescent="0.25">
      <c r="A815" s="566" t="str">
        <f>Translations!$B$534</f>
        <v>Oman</v>
      </c>
    </row>
    <row r="816" spans="1:3" x14ac:dyDescent="0.25">
      <c r="A816" s="566" t="str">
        <f>Translations!$B$535</f>
        <v>Pakistan</v>
      </c>
    </row>
    <row r="817" spans="1:3" x14ac:dyDescent="0.25">
      <c r="A817" s="566" t="str">
        <f>Translations!$B$536</f>
        <v>Palau</v>
      </c>
    </row>
    <row r="818" spans="1:3" x14ac:dyDescent="0.25">
      <c r="A818" s="566" t="str">
        <f>Translations!$B$537</f>
        <v>Panama</v>
      </c>
    </row>
    <row r="819" spans="1:3" x14ac:dyDescent="0.25">
      <c r="A819" s="566" t="str">
        <f>Translations!$B$538</f>
        <v>Papua-Nowa Gwinea</v>
      </c>
    </row>
    <row r="820" spans="1:3" x14ac:dyDescent="0.25">
      <c r="A820" s="566" t="str">
        <f>Translations!$B$539</f>
        <v>Paragwaj</v>
      </c>
    </row>
    <row r="821" spans="1:3" x14ac:dyDescent="0.25">
      <c r="A821" s="566" t="str">
        <f>Translations!$B$540</f>
        <v>Peru</v>
      </c>
    </row>
    <row r="822" spans="1:3" x14ac:dyDescent="0.25">
      <c r="A822" s="566" t="str">
        <f>Translations!$B$541</f>
        <v>Filipiny</v>
      </c>
    </row>
    <row r="823" spans="1:3" x14ac:dyDescent="0.25">
      <c r="A823" s="778" t="str">
        <f>Translations!$B$392</f>
        <v>Polska</v>
      </c>
    </row>
    <row r="824" spans="1:3" x14ac:dyDescent="0.25">
      <c r="A824" s="778" t="str">
        <f>Translations!$B$393</f>
        <v>Portugalia</v>
      </c>
    </row>
    <row r="825" spans="1:3" x14ac:dyDescent="0.25">
      <c r="A825" s="566" t="str">
        <f>Translations!$B$544</f>
        <v>Katar</v>
      </c>
    </row>
    <row r="826" spans="1:3" x14ac:dyDescent="0.25">
      <c r="A826" s="566" t="str">
        <f>Translations!$B$1239</f>
        <v>Korea Południowa</v>
      </c>
      <c r="C826" s="634"/>
    </row>
    <row r="827" spans="1:3" x14ac:dyDescent="0.25">
      <c r="A827" s="566" t="str">
        <f>Translations!$B$1240</f>
        <v>Mołdawia</v>
      </c>
      <c r="C827" s="634"/>
    </row>
    <row r="828" spans="1:3" x14ac:dyDescent="0.25">
      <c r="A828" s="778" t="str">
        <f>Translations!$B$394</f>
        <v>Rumunia</v>
      </c>
    </row>
    <row r="829" spans="1:3" x14ac:dyDescent="0.25">
      <c r="A829" s="566" t="str">
        <f>Translations!$B$548</f>
        <v>Rosja</v>
      </c>
    </row>
    <row r="830" spans="1:3" x14ac:dyDescent="0.25">
      <c r="A830" s="566" t="str">
        <f>Translations!$B$549</f>
        <v>Rwanda</v>
      </c>
    </row>
    <row r="831" spans="1:3" x14ac:dyDescent="0.25">
      <c r="A831" s="566" t="str">
        <f>Translations!$B$552</f>
        <v>Saint Kitts i Nevis</v>
      </c>
    </row>
    <row r="832" spans="1:3" x14ac:dyDescent="0.25">
      <c r="A832" s="566" t="str">
        <f>Translations!$B$553</f>
        <v>Saint Lucia</v>
      </c>
    </row>
    <row r="833" spans="1:1" x14ac:dyDescent="0.25">
      <c r="A833" s="566" t="str">
        <f>Translations!$B$556</f>
        <v>Saint Vincent i Grenadyny</v>
      </c>
    </row>
    <row r="834" spans="1:1" x14ac:dyDescent="0.25">
      <c r="A834" s="566" t="str">
        <f>Translations!$B$557</f>
        <v>Samoa</v>
      </c>
    </row>
    <row r="835" spans="1:1" x14ac:dyDescent="0.25">
      <c r="A835" s="566" t="str">
        <f>Translations!$B$558</f>
        <v>San Marino</v>
      </c>
    </row>
    <row r="836" spans="1:1" x14ac:dyDescent="0.25">
      <c r="A836" s="566" t="str">
        <f>Translations!$B$559</f>
        <v>Wyspy Świętego Tomasza i Książęca</v>
      </c>
    </row>
    <row r="837" spans="1:1" x14ac:dyDescent="0.25">
      <c r="A837" s="566" t="str">
        <f>Translations!$B$560</f>
        <v>Arabia Saudyjska</v>
      </c>
    </row>
    <row r="838" spans="1:1" x14ac:dyDescent="0.25">
      <c r="A838" s="566" t="str">
        <f>Translations!$B$561</f>
        <v>Senegal</v>
      </c>
    </row>
    <row r="839" spans="1:1" x14ac:dyDescent="0.25">
      <c r="A839" s="566" t="str">
        <f>Translations!$B$562</f>
        <v>Serbia</v>
      </c>
    </row>
    <row r="840" spans="1:1" x14ac:dyDescent="0.25">
      <c r="A840" s="566" t="str">
        <f>Translations!$B$563</f>
        <v>Seszele</v>
      </c>
    </row>
    <row r="841" spans="1:1" x14ac:dyDescent="0.25">
      <c r="A841" s="566" t="str">
        <f>Translations!$B$564</f>
        <v>Sierra Leone</v>
      </c>
    </row>
    <row r="842" spans="1:1" x14ac:dyDescent="0.25">
      <c r="A842" s="566" t="str">
        <f>Translations!$B$565</f>
        <v>Singapur</v>
      </c>
    </row>
    <row r="843" spans="1:1" x14ac:dyDescent="0.25">
      <c r="A843" s="778" t="str">
        <f>Translations!$B$395</f>
        <v>Słowacja</v>
      </c>
    </row>
    <row r="844" spans="1:1" x14ac:dyDescent="0.25">
      <c r="A844" s="778" t="str">
        <f>Translations!$B$396</f>
        <v>Słowenia</v>
      </c>
    </row>
    <row r="845" spans="1:1" x14ac:dyDescent="0.25">
      <c r="A845" s="566" t="str">
        <f>Translations!$B$566</f>
        <v>Wyspy Salomona</v>
      </c>
    </row>
    <row r="846" spans="1:1" x14ac:dyDescent="0.25">
      <c r="A846" s="566" t="str">
        <f>Translations!$B$567</f>
        <v>Somalia</v>
      </c>
    </row>
    <row r="847" spans="1:1" x14ac:dyDescent="0.25">
      <c r="A847" s="566" t="str">
        <f>Translations!$B$568</f>
        <v>Południowa Afryka</v>
      </c>
    </row>
    <row r="848" spans="1:1" x14ac:dyDescent="0.25">
      <c r="A848" s="566" t="str">
        <f>Translations!$B$829</f>
        <v>Sudan Południowy</v>
      </c>
    </row>
    <row r="849" spans="1:1" x14ac:dyDescent="0.25">
      <c r="A849" s="778" t="str">
        <f>Translations!$B$397</f>
        <v>Hiszpania</v>
      </c>
    </row>
    <row r="850" spans="1:1" x14ac:dyDescent="0.25">
      <c r="A850" s="566" t="str">
        <f>Translations!$B$569</f>
        <v>Sri Lanka</v>
      </c>
    </row>
    <row r="851" spans="1:1" x14ac:dyDescent="0.25">
      <c r="A851" s="566" t="str">
        <f>Translations!$B$570</f>
        <v>Sudan</v>
      </c>
    </row>
    <row r="852" spans="1:1" x14ac:dyDescent="0.25">
      <c r="A852" s="566" t="str">
        <f>Translations!$B$571</f>
        <v>Surinam</v>
      </c>
    </row>
    <row r="853" spans="1:1" x14ac:dyDescent="0.25">
      <c r="A853" s="778" t="str">
        <f>Translations!$B$398</f>
        <v>Szwecja</v>
      </c>
    </row>
    <row r="854" spans="1:1" x14ac:dyDescent="0.25">
      <c r="A854" s="778" t="str">
        <f>Translations!$B$574</f>
        <v>Szwajcaria</v>
      </c>
    </row>
    <row r="855" spans="1:1" x14ac:dyDescent="0.25">
      <c r="A855" s="566" t="str">
        <f>Translations!$B$575</f>
        <v>Syria</v>
      </c>
    </row>
    <row r="856" spans="1:1" x14ac:dyDescent="0.25">
      <c r="A856" s="566" t="str">
        <f>Translations!$B$576</f>
        <v>Tadżykistan</v>
      </c>
    </row>
    <row r="857" spans="1:1" x14ac:dyDescent="0.25">
      <c r="A857" s="566" t="str">
        <f>Translations!$B$577</f>
        <v>Tajlandia</v>
      </c>
    </row>
    <row r="858" spans="1:1" x14ac:dyDescent="0.25">
      <c r="A858" s="566" t="str">
        <f>Translations!$B$579</f>
        <v>Timor Wschodni</v>
      </c>
    </row>
    <row r="859" spans="1:1" x14ac:dyDescent="0.25">
      <c r="A859" s="566" t="str">
        <f>Translations!$B$580</f>
        <v>Togo</v>
      </c>
    </row>
    <row r="860" spans="1:1" x14ac:dyDescent="0.25">
      <c r="A860" s="566" t="str">
        <f>Translations!$B$582</f>
        <v>Tonga</v>
      </c>
    </row>
    <row r="861" spans="1:1" x14ac:dyDescent="0.25">
      <c r="A861" s="566" t="str">
        <f>Translations!$B$583</f>
        <v>Trynidad i Tobago</v>
      </c>
    </row>
    <row r="862" spans="1:1" x14ac:dyDescent="0.25">
      <c r="A862" s="566" t="str">
        <f>Translations!$B$584</f>
        <v>Tunezja</v>
      </c>
    </row>
    <row r="863" spans="1:1" x14ac:dyDescent="0.25">
      <c r="A863" s="566" t="str">
        <f>Translations!$B$585</f>
        <v>Turcja</v>
      </c>
    </row>
    <row r="864" spans="1:1" x14ac:dyDescent="0.25">
      <c r="A864" s="566" t="str">
        <f>Translations!$B$586</f>
        <v>Turkmenistan</v>
      </c>
    </row>
    <row r="865" spans="1:3" x14ac:dyDescent="0.25">
      <c r="A865" s="566" t="str">
        <f>Translations!$B$588</f>
        <v>Tuvalu</v>
      </c>
    </row>
    <row r="866" spans="1:3" x14ac:dyDescent="0.25">
      <c r="A866" s="566" t="str">
        <f>Translations!$B$589</f>
        <v>Uganda</v>
      </c>
    </row>
    <row r="867" spans="1:3" x14ac:dyDescent="0.25">
      <c r="A867" s="566" t="str">
        <f>Translations!$B$590</f>
        <v>Ukraina</v>
      </c>
    </row>
    <row r="868" spans="1:3" x14ac:dyDescent="0.25">
      <c r="A868" s="566" t="str">
        <f>Translations!$B$591</f>
        <v>Zjednoczone Emiraty Arabskie</v>
      </c>
    </row>
    <row r="869" spans="1:3" x14ac:dyDescent="0.25">
      <c r="A869" s="778" t="str">
        <f>Translations!$B$399</f>
        <v>Zjednoczone Królestwo</v>
      </c>
    </row>
    <row r="870" spans="1:3" x14ac:dyDescent="0.25">
      <c r="A870" s="566" t="str">
        <f>Translations!$B$1241</f>
        <v>Tanzania</v>
      </c>
      <c r="C870" s="634"/>
    </row>
    <row r="871" spans="1:3" x14ac:dyDescent="0.25">
      <c r="A871" s="566" t="str">
        <f>Translations!$B$593</f>
        <v>Stany Zjednoczone</v>
      </c>
    </row>
    <row r="872" spans="1:3" x14ac:dyDescent="0.25">
      <c r="A872" s="566" t="str">
        <f>Translations!$B$595</f>
        <v>Urugwaj</v>
      </c>
    </row>
    <row r="873" spans="1:3" x14ac:dyDescent="0.25">
      <c r="A873" s="566" t="str">
        <f>Translations!$B$596</f>
        <v>Uzbekistan</v>
      </c>
    </row>
    <row r="874" spans="1:3" x14ac:dyDescent="0.25">
      <c r="A874" s="566" t="str">
        <f>Translations!$B$597</f>
        <v>Vanuatu</v>
      </c>
    </row>
    <row r="875" spans="1:3" x14ac:dyDescent="0.25">
      <c r="A875" s="566" t="str">
        <f>Translations!$B$1242</f>
        <v>Wenezuela</v>
      </c>
      <c r="C875" s="634"/>
    </row>
    <row r="876" spans="1:3" x14ac:dyDescent="0.25">
      <c r="A876" s="566" t="str">
        <f>Translations!$B$599</f>
        <v>Wietnam</v>
      </c>
    </row>
    <row r="877" spans="1:3" x14ac:dyDescent="0.25">
      <c r="A877" s="566" t="str">
        <f>Translations!$B$602</f>
        <v>Jemen</v>
      </c>
    </row>
    <row r="878" spans="1:3" x14ac:dyDescent="0.25">
      <c r="A878" s="566" t="str">
        <f>Translations!$B$603</f>
        <v>Zambia</v>
      </c>
    </row>
    <row r="879" spans="1:3" x14ac:dyDescent="0.25">
      <c r="A879" s="566" t="str">
        <f>Translations!$B$604</f>
        <v>Zimbabwe</v>
      </c>
    </row>
    <row r="883" spans="1:1" x14ac:dyDescent="0.25">
      <c r="A883" s="31" t="s">
        <v>1473</v>
      </c>
    </row>
    <row r="884" spans="1:1" x14ac:dyDescent="0.25">
      <c r="A884" s="32" t="str">
        <f>Translations!$B$368</f>
        <v>Proszę wybrać</v>
      </c>
    </row>
    <row r="885" spans="1:1" x14ac:dyDescent="0.25">
      <c r="A885" s="32" t="str">
        <f>Translations!$B$369</f>
        <v>Austria</v>
      </c>
    </row>
    <row r="886" spans="1:1" x14ac:dyDescent="0.25">
      <c r="A886" s="32" t="str">
        <f>Translations!$B$370</f>
        <v>Belgia</v>
      </c>
    </row>
    <row r="887" spans="1:1" x14ac:dyDescent="0.25">
      <c r="A887" s="32" t="str">
        <f>Translations!$B$371</f>
        <v>Bułgaria</v>
      </c>
    </row>
    <row r="888" spans="1:1" x14ac:dyDescent="0.25">
      <c r="A888" s="32" t="str">
        <f>Translations!$B$372</f>
        <v>Chorwacja</v>
      </c>
    </row>
    <row r="889" spans="1:1" x14ac:dyDescent="0.25">
      <c r="A889" s="32" t="str">
        <f>Translations!$B$373</f>
        <v>Cypr</v>
      </c>
    </row>
    <row r="890" spans="1:1" x14ac:dyDescent="0.25">
      <c r="A890" s="32" t="str">
        <f>Translations!$B$374</f>
        <v>Czechy</v>
      </c>
    </row>
    <row r="891" spans="1:1" x14ac:dyDescent="0.25">
      <c r="A891" s="32" t="str">
        <f>Translations!$B$375</f>
        <v>Dania</v>
      </c>
    </row>
    <row r="892" spans="1:1" x14ac:dyDescent="0.25">
      <c r="A892" s="32" t="str">
        <f>Translations!$B$376</f>
        <v>Estonia</v>
      </c>
    </row>
    <row r="893" spans="1:1" x14ac:dyDescent="0.25">
      <c r="A893" s="32" t="str">
        <f>Translations!$B$377</f>
        <v>Finlandia</v>
      </c>
    </row>
    <row r="894" spans="1:1" x14ac:dyDescent="0.25">
      <c r="A894" s="32" t="str">
        <f>Translations!$B$378</f>
        <v>Francja</v>
      </c>
    </row>
    <row r="895" spans="1:1" x14ac:dyDescent="0.25">
      <c r="A895" s="32" t="str">
        <f>Translations!$B$379</f>
        <v>Niemcy</v>
      </c>
    </row>
    <row r="896" spans="1:1" x14ac:dyDescent="0.25">
      <c r="A896" s="32" t="str">
        <f>Translations!$B$380</f>
        <v>Grecja</v>
      </c>
    </row>
    <row r="897" spans="1:1" x14ac:dyDescent="0.25">
      <c r="A897" s="32" t="str">
        <f>Translations!$B$381</f>
        <v>Węgry</v>
      </c>
    </row>
    <row r="898" spans="1:1" x14ac:dyDescent="0.25">
      <c r="A898" s="33" t="str">
        <f>Translations!$B$382</f>
        <v>Islandia</v>
      </c>
    </row>
    <row r="899" spans="1:1" x14ac:dyDescent="0.25">
      <c r="A899" s="32" t="str">
        <f>Translations!$B$383</f>
        <v>Irlandia</v>
      </c>
    </row>
    <row r="900" spans="1:1" x14ac:dyDescent="0.25">
      <c r="A900" s="32" t="str">
        <f>Translations!$B$384</f>
        <v>Włochy</v>
      </c>
    </row>
    <row r="901" spans="1:1" x14ac:dyDescent="0.25">
      <c r="A901" s="32" t="str">
        <f>Translations!$B$385</f>
        <v>Łotwa</v>
      </c>
    </row>
    <row r="902" spans="1:1" x14ac:dyDescent="0.25">
      <c r="A902" s="32" t="str">
        <f>Translations!$B$386</f>
        <v>Liechtenstein</v>
      </c>
    </row>
    <row r="903" spans="1:1" x14ac:dyDescent="0.25">
      <c r="A903" s="32" t="str">
        <f>Translations!$B$387</f>
        <v>Litwa</v>
      </c>
    </row>
    <row r="904" spans="1:1" x14ac:dyDescent="0.25">
      <c r="A904" s="32" t="str">
        <f>Translations!$B$388</f>
        <v>Luksemburg</v>
      </c>
    </row>
    <row r="905" spans="1:1" x14ac:dyDescent="0.25">
      <c r="A905" s="32" t="str">
        <f>Translations!$B$389</f>
        <v>Malta</v>
      </c>
    </row>
    <row r="906" spans="1:1" x14ac:dyDescent="0.25">
      <c r="A906" s="32" t="str">
        <f>Translations!$B$390</f>
        <v>Holandia</v>
      </c>
    </row>
    <row r="907" spans="1:1" x14ac:dyDescent="0.25">
      <c r="A907" s="33" t="str">
        <f>Translations!$B$391</f>
        <v>Norwegia</v>
      </c>
    </row>
    <row r="908" spans="1:1" x14ac:dyDescent="0.25">
      <c r="A908" s="32" t="str">
        <f>Translations!$B$392</f>
        <v>Polska</v>
      </c>
    </row>
    <row r="909" spans="1:1" x14ac:dyDescent="0.25">
      <c r="A909" s="32" t="str">
        <f>Translations!$B$393</f>
        <v>Portugalia</v>
      </c>
    </row>
    <row r="910" spans="1:1" x14ac:dyDescent="0.25">
      <c r="A910" s="32" t="str">
        <f>Translations!$B$394</f>
        <v>Rumunia</v>
      </c>
    </row>
    <row r="911" spans="1:1" x14ac:dyDescent="0.25">
      <c r="A911" s="32" t="str">
        <f>Translations!$B$395</f>
        <v>Słowacja</v>
      </c>
    </row>
    <row r="912" spans="1:1" x14ac:dyDescent="0.25">
      <c r="A912" s="32" t="str">
        <f>Translations!$B$396</f>
        <v>Słowenia</v>
      </c>
    </row>
    <row r="913" spans="1:1" x14ac:dyDescent="0.25">
      <c r="A913" s="32" t="str">
        <f>Translations!$B$397</f>
        <v>Hiszpania</v>
      </c>
    </row>
    <row r="914" spans="1:1" x14ac:dyDescent="0.25">
      <c r="A914" s="32" t="str">
        <f>Translations!$B$398</f>
        <v>Szwecja</v>
      </c>
    </row>
    <row r="915" spans="1:1" x14ac:dyDescent="0.25">
      <c r="A915" s="33" t="str">
        <f>Translations!$B$574</f>
        <v>Szwajcaria</v>
      </c>
    </row>
    <row r="916" spans="1:1" x14ac:dyDescent="0.25">
      <c r="A916" s="32" t="str">
        <f>Translations!$B$399</f>
        <v>Zjednoczone Królestwo</v>
      </c>
    </row>
  </sheetData>
  <sheetProtection sheet="1" objects="1" scenarios="1" formatCells="0" formatColumns="0" formatRows="0"/>
  <phoneticPr fontId="9" type="noConversion"/>
  <pageMargins left="0.78740157499999996" right="0.78740157499999996" top="0.984251969" bottom="0.984251969" header="0.5" footer="0.5"/>
  <pageSetup paperSize="9" scale="39"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12"/>
  </sheetPr>
  <dimension ref="A1:G195"/>
  <sheetViews>
    <sheetView workbookViewId="0">
      <selection activeCell="D3" sqref="D3"/>
    </sheetView>
  </sheetViews>
  <sheetFormatPr defaultColWidth="11.44140625" defaultRowHeight="13.2" x14ac:dyDescent="0.25"/>
  <cols>
    <col min="1" max="1" width="33.33203125" style="4" bestFit="1" customWidth="1"/>
    <col min="2" max="2" width="32" style="4" bestFit="1" customWidth="1"/>
    <col min="3" max="3" width="33.33203125" style="4" bestFit="1" customWidth="1"/>
    <col min="4" max="16384" width="11.44140625" style="4"/>
  </cols>
  <sheetData>
    <row r="1" spans="1:7" x14ac:dyDescent="0.25">
      <c r="A1" s="1157" t="s">
        <v>2008</v>
      </c>
      <c r="B1" s="1157"/>
    </row>
    <row r="2" spans="1:7" x14ac:dyDescent="0.25">
      <c r="A2" s="777" t="s">
        <v>63</v>
      </c>
      <c r="B2" s="777" t="s">
        <v>79</v>
      </c>
      <c r="C2" s="634" t="s">
        <v>2120</v>
      </c>
      <c r="F2" s="782" t="s">
        <v>2121</v>
      </c>
    </row>
    <row r="3" spans="1:7" x14ac:dyDescent="0.25">
      <c r="A3" s="4" t="s">
        <v>363</v>
      </c>
      <c r="B3" s="4" t="s">
        <v>2009</v>
      </c>
      <c r="C3" s="4" t="str">
        <f>IF($F$5=2,B3,A3)</f>
        <v>Afghanistan</v>
      </c>
      <c r="E3" s="634" t="s">
        <v>2122</v>
      </c>
      <c r="F3" s="4">
        <v>1</v>
      </c>
      <c r="G3" s="634" t="s">
        <v>2123</v>
      </c>
    </row>
    <row r="4" spans="1:7" x14ac:dyDescent="0.25">
      <c r="A4" s="4" t="s">
        <v>366</v>
      </c>
      <c r="B4" s="4" t="s">
        <v>366</v>
      </c>
      <c r="C4" s="4" t="str">
        <f t="shared" ref="C4:C67" si="0">IF($F$5=2,B4,A4)</f>
        <v>Albania</v>
      </c>
      <c r="E4" s="634" t="s">
        <v>2122</v>
      </c>
      <c r="F4" s="4">
        <v>2</v>
      </c>
      <c r="G4" s="634" t="s">
        <v>2124</v>
      </c>
    </row>
    <row r="5" spans="1:7" x14ac:dyDescent="0.25">
      <c r="A5" s="4" t="s">
        <v>367</v>
      </c>
      <c r="B5" s="4" t="s">
        <v>2010</v>
      </c>
      <c r="C5" s="4" t="str">
        <f t="shared" si="0"/>
        <v>Algeria</v>
      </c>
      <c r="E5" s="634" t="s">
        <v>2125</v>
      </c>
      <c r="F5" s="4">
        <v>1</v>
      </c>
    </row>
    <row r="6" spans="1:7" x14ac:dyDescent="0.25">
      <c r="A6" s="4" t="s">
        <v>371</v>
      </c>
      <c r="B6" s="4" t="s">
        <v>2011</v>
      </c>
      <c r="C6" s="4" t="str">
        <f t="shared" si="0"/>
        <v>Andorra</v>
      </c>
    </row>
    <row r="7" spans="1:7" x14ac:dyDescent="0.25">
      <c r="A7" s="4" t="s">
        <v>373</v>
      </c>
      <c r="B7" s="4" t="s">
        <v>373</v>
      </c>
      <c r="C7" s="4" t="str">
        <f t="shared" si="0"/>
        <v>Angola</v>
      </c>
    </row>
    <row r="8" spans="1:7" x14ac:dyDescent="0.25">
      <c r="A8" s="4" t="s">
        <v>378</v>
      </c>
      <c r="B8" s="4" t="s">
        <v>2012</v>
      </c>
      <c r="C8" s="4" t="str">
        <f t="shared" si="0"/>
        <v>Antigua and Barbuda</v>
      </c>
    </row>
    <row r="9" spans="1:7" x14ac:dyDescent="0.25">
      <c r="A9" s="4" t="s">
        <v>380</v>
      </c>
      <c r="B9" s="4" t="s">
        <v>2013</v>
      </c>
      <c r="C9" s="4" t="str">
        <f t="shared" si="0"/>
        <v>Argentina</v>
      </c>
    </row>
    <row r="10" spans="1:7" x14ac:dyDescent="0.25">
      <c r="A10" s="4" t="s">
        <v>382</v>
      </c>
      <c r="B10" s="4" t="s">
        <v>382</v>
      </c>
      <c r="C10" s="4" t="str">
        <f t="shared" si="0"/>
        <v>Armenia</v>
      </c>
    </row>
    <row r="11" spans="1:7" x14ac:dyDescent="0.25">
      <c r="A11" s="4" t="s">
        <v>386</v>
      </c>
      <c r="B11" s="4" t="s">
        <v>386</v>
      </c>
      <c r="C11" s="4" t="str">
        <f t="shared" si="0"/>
        <v>Australia</v>
      </c>
    </row>
    <row r="12" spans="1:7" x14ac:dyDescent="0.25">
      <c r="A12" s="4" t="s">
        <v>292</v>
      </c>
      <c r="B12" s="4" t="s">
        <v>292</v>
      </c>
      <c r="C12" s="4" t="str">
        <f t="shared" si="0"/>
        <v>Austria</v>
      </c>
    </row>
    <row r="13" spans="1:7" x14ac:dyDescent="0.25">
      <c r="A13" s="4" t="s">
        <v>391</v>
      </c>
      <c r="B13" s="4" t="s">
        <v>2014</v>
      </c>
      <c r="C13" s="4" t="str">
        <f t="shared" si="0"/>
        <v>Azerbaijan</v>
      </c>
    </row>
    <row r="14" spans="1:7" x14ac:dyDescent="0.25">
      <c r="A14" s="4" t="s">
        <v>394</v>
      </c>
      <c r="B14" s="4" t="s">
        <v>2015</v>
      </c>
      <c r="C14" s="4" t="str">
        <f t="shared" si="0"/>
        <v>Bahamas</v>
      </c>
    </row>
    <row r="15" spans="1:7" x14ac:dyDescent="0.25">
      <c r="A15" s="4" t="s">
        <v>396</v>
      </c>
      <c r="B15" s="4" t="s">
        <v>2016</v>
      </c>
      <c r="C15" s="4" t="str">
        <f t="shared" si="0"/>
        <v>Bahrain</v>
      </c>
    </row>
    <row r="16" spans="1:7" x14ac:dyDescent="0.25">
      <c r="A16" s="4" t="s">
        <v>398</v>
      </c>
      <c r="B16" s="4" t="s">
        <v>2017</v>
      </c>
      <c r="C16" s="4" t="str">
        <f t="shared" si="0"/>
        <v>Bangladesh</v>
      </c>
    </row>
    <row r="17" spans="1:3" x14ac:dyDescent="0.25">
      <c r="A17" s="4" t="s">
        <v>400</v>
      </c>
      <c r="B17" s="4" t="s">
        <v>400</v>
      </c>
      <c r="C17" s="4" t="str">
        <f t="shared" si="0"/>
        <v>Barbados</v>
      </c>
    </row>
    <row r="18" spans="1:3" x14ac:dyDescent="0.25">
      <c r="A18" s="4" t="s">
        <v>402</v>
      </c>
      <c r="B18" s="4" t="s">
        <v>2018</v>
      </c>
      <c r="C18" s="4" t="str">
        <f t="shared" si="0"/>
        <v>Belarus</v>
      </c>
    </row>
    <row r="19" spans="1:3" x14ac:dyDescent="0.25">
      <c r="A19" s="4" t="s">
        <v>294</v>
      </c>
      <c r="B19" s="4" t="s">
        <v>1511</v>
      </c>
      <c r="C19" s="4" t="str">
        <f t="shared" si="0"/>
        <v>Belgium</v>
      </c>
    </row>
    <row r="20" spans="1:3" x14ac:dyDescent="0.25">
      <c r="A20" s="4" t="s">
        <v>405</v>
      </c>
      <c r="B20" s="4" t="s">
        <v>405</v>
      </c>
      <c r="C20" s="4" t="str">
        <f t="shared" si="0"/>
        <v>Belize</v>
      </c>
    </row>
    <row r="21" spans="1:3" x14ac:dyDescent="0.25">
      <c r="A21" s="4" t="s">
        <v>407</v>
      </c>
      <c r="B21" s="4" t="s">
        <v>407</v>
      </c>
      <c r="C21" s="4" t="str">
        <f t="shared" si="0"/>
        <v>Benin</v>
      </c>
    </row>
    <row r="22" spans="1:3" x14ac:dyDescent="0.25">
      <c r="A22" s="4" t="s">
        <v>411</v>
      </c>
      <c r="B22" s="4" t="s">
        <v>411</v>
      </c>
      <c r="C22" s="4" t="str">
        <f t="shared" si="0"/>
        <v>Bhutan</v>
      </c>
    </row>
    <row r="23" spans="1:3" x14ac:dyDescent="0.25">
      <c r="A23" s="4" t="s">
        <v>1432</v>
      </c>
      <c r="B23" s="4" t="s">
        <v>2019</v>
      </c>
      <c r="C23" s="4" t="str">
        <f t="shared" si="0"/>
        <v>Bolivia (Plurinational State of)</v>
      </c>
    </row>
    <row r="24" spans="1:3" x14ac:dyDescent="0.25">
      <c r="A24" s="4" t="s">
        <v>414</v>
      </c>
      <c r="B24" s="4" t="s">
        <v>2020</v>
      </c>
      <c r="C24" s="4" t="str">
        <f t="shared" si="0"/>
        <v>Bosnia and Herzegovina</v>
      </c>
    </row>
    <row r="25" spans="1:3" x14ac:dyDescent="0.25">
      <c r="A25" s="4" t="s">
        <v>416</v>
      </c>
      <c r="B25" s="4" t="s">
        <v>416</v>
      </c>
      <c r="C25" s="4" t="str">
        <f t="shared" si="0"/>
        <v>Botswana</v>
      </c>
    </row>
    <row r="26" spans="1:3" x14ac:dyDescent="0.25">
      <c r="A26" s="4" t="s">
        <v>418</v>
      </c>
      <c r="B26" s="4" t="s">
        <v>2021</v>
      </c>
      <c r="C26" s="4" t="str">
        <f t="shared" si="0"/>
        <v>Brazil</v>
      </c>
    </row>
    <row r="27" spans="1:3" x14ac:dyDescent="0.25">
      <c r="A27" s="4" t="s">
        <v>421</v>
      </c>
      <c r="B27" s="4" t="s">
        <v>2022</v>
      </c>
      <c r="C27" s="4" t="str">
        <f t="shared" si="0"/>
        <v>Brunei Darussalam</v>
      </c>
    </row>
    <row r="28" spans="1:3" x14ac:dyDescent="0.25">
      <c r="A28" s="4" t="s">
        <v>297</v>
      </c>
      <c r="B28" s="4" t="s">
        <v>1512</v>
      </c>
      <c r="C28" s="4" t="str">
        <f t="shared" si="0"/>
        <v>Bulgaria</v>
      </c>
    </row>
    <row r="29" spans="1:3" x14ac:dyDescent="0.25">
      <c r="A29" s="4" t="s">
        <v>424</v>
      </c>
      <c r="B29" s="4" t="s">
        <v>424</v>
      </c>
      <c r="C29" s="4" t="str">
        <f t="shared" si="0"/>
        <v>Burkina Faso</v>
      </c>
    </row>
    <row r="30" spans="1:3" x14ac:dyDescent="0.25">
      <c r="A30" s="4" t="s">
        <v>426</v>
      </c>
      <c r="B30" s="4" t="s">
        <v>426</v>
      </c>
      <c r="C30" s="4" t="str">
        <f t="shared" si="0"/>
        <v>Burundi</v>
      </c>
    </row>
    <row r="31" spans="1:3" x14ac:dyDescent="0.25">
      <c r="A31" s="4" t="s">
        <v>1433</v>
      </c>
      <c r="B31" s="4" t="s">
        <v>2023</v>
      </c>
      <c r="C31" s="4" t="str">
        <f t="shared" si="0"/>
        <v>Cabo Verde</v>
      </c>
    </row>
    <row r="32" spans="1:3" x14ac:dyDescent="0.25">
      <c r="A32" s="4" t="s">
        <v>428</v>
      </c>
      <c r="B32" s="4" t="s">
        <v>2024</v>
      </c>
      <c r="C32" s="4" t="str">
        <f t="shared" si="0"/>
        <v>Cambodia</v>
      </c>
    </row>
    <row r="33" spans="1:3" x14ac:dyDescent="0.25">
      <c r="A33" s="4" t="s">
        <v>430</v>
      </c>
      <c r="B33" s="4" t="s">
        <v>2025</v>
      </c>
      <c r="C33" s="4" t="str">
        <f t="shared" si="0"/>
        <v>Cameroon</v>
      </c>
    </row>
    <row r="34" spans="1:3" x14ac:dyDescent="0.25">
      <c r="A34" s="4" t="s">
        <v>432</v>
      </c>
      <c r="B34" s="4" t="s">
        <v>2026</v>
      </c>
      <c r="C34" s="4" t="str">
        <f t="shared" si="0"/>
        <v>Canada</v>
      </c>
    </row>
    <row r="35" spans="1:3" x14ac:dyDescent="0.25">
      <c r="A35" s="4" t="s">
        <v>438</v>
      </c>
      <c r="B35" s="4" t="s">
        <v>2027</v>
      </c>
      <c r="C35" s="4" t="str">
        <f t="shared" si="0"/>
        <v>Central African Republic</v>
      </c>
    </row>
    <row r="36" spans="1:3" x14ac:dyDescent="0.25">
      <c r="A36" s="4" t="s">
        <v>440</v>
      </c>
      <c r="B36" s="4" t="s">
        <v>2028</v>
      </c>
      <c r="C36" s="4" t="str">
        <f t="shared" si="0"/>
        <v>Chad</v>
      </c>
    </row>
    <row r="37" spans="1:3" x14ac:dyDescent="0.25">
      <c r="A37" s="4" t="s">
        <v>444</v>
      </c>
      <c r="B37" s="4" t="s">
        <v>444</v>
      </c>
      <c r="C37" s="4" t="str">
        <f t="shared" si="0"/>
        <v>Chile</v>
      </c>
    </row>
    <row r="38" spans="1:3" x14ac:dyDescent="0.25">
      <c r="A38" s="4" t="s">
        <v>446</v>
      </c>
      <c r="B38" s="4" t="s">
        <v>2029</v>
      </c>
      <c r="C38" s="4" t="str">
        <f t="shared" si="0"/>
        <v>China</v>
      </c>
    </row>
    <row r="39" spans="1:3" x14ac:dyDescent="0.25">
      <c r="A39" s="4" t="s">
        <v>451</v>
      </c>
      <c r="B39" s="4" t="s">
        <v>2030</v>
      </c>
      <c r="C39" s="4" t="str">
        <f t="shared" si="0"/>
        <v>Colombia</v>
      </c>
    </row>
    <row r="40" spans="1:3" x14ac:dyDescent="0.25">
      <c r="A40" s="4" t="s">
        <v>453</v>
      </c>
      <c r="B40" s="4" t="s">
        <v>2031</v>
      </c>
      <c r="C40" s="4" t="str">
        <f t="shared" si="0"/>
        <v>Comoros</v>
      </c>
    </row>
    <row r="41" spans="1:3" x14ac:dyDescent="0.25">
      <c r="A41" s="4" t="s">
        <v>455</v>
      </c>
      <c r="B41" s="4" t="s">
        <v>2032</v>
      </c>
      <c r="C41" s="4" t="str">
        <f t="shared" si="0"/>
        <v>Congo</v>
      </c>
    </row>
    <row r="42" spans="1:3" x14ac:dyDescent="0.25">
      <c r="A42" s="4" t="s">
        <v>457</v>
      </c>
      <c r="B42" s="4" t="s">
        <v>2033</v>
      </c>
      <c r="C42" s="4" t="str">
        <f t="shared" si="0"/>
        <v>Cook Islands</v>
      </c>
    </row>
    <row r="43" spans="1:3" x14ac:dyDescent="0.25">
      <c r="A43" s="4" t="s">
        <v>459</v>
      </c>
      <c r="B43" s="4" t="s">
        <v>2034</v>
      </c>
      <c r="C43" s="4" t="str">
        <f t="shared" si="0"/>
        <v>Costa Rica</v>
      </c>
    </row>
    <row r="44" spans="1:3" x14ac:dyDescent="0.25">
      <c r="A44" s="4" t="s">
        <v>461</v>
      </c>
      <c r="B44" s="4" t="s">
        <v>2035</v>
      </c>
      <c r="C44" s="4" t="str">
        <f t="shared" si="0"/>
        <v>Côte d'Ivoire</v>
      </c>
    </row>
    <row r="45" spans="1:3" x14ac:dyDescent="0.25">
      <c r="A45" s="4" t="s">
        <v>463</v>
      </c>
      <c r="B45" s="4" t="s">
        <v>1513</v>
      </c>
      <c r="C45" s="4" t="str">
        <f t="shared" si="0"/>
        <v>Croatia</v>
      </c>
    </row>
    <row r="46" spans="1:3" x14ac:dyDescent="0.25">
      <c r="A46" s="4" t="s">
        <v>465</v>
      </c>
      <c r="B46" s="4" t="s">
        <v>2036</v>
      </c>
      <c r="C46" s="4" t="str">
        <f t="shared" si="0"/>
        <v>Cuba</v>
      </c>
    </row>
    <row r="47" spans="1:3" x14ac:dyDescent="0.25">
      <c r="A47" s="4" t="s">
        <v>299</v>
      </c>
      <c r="B47" s="4" t="s">
        <v>1514</v>
      </c>
      <c r="C47" s="4" t="str">
        <f t="shared" si="0"/>
        <v>Cyprus</v>
      </c>
    </row>
    <row r="48" spans="1:3" x14ac:dyDescent="0.25">
      <c r="A48" s="4" t="s">
        <v>1411</v>
      </c>
      <c r="B48" s="4" t="s">
        <v>1515</v>
      </c>
      <c r="C48" s="4" t="str">
        <f t="shared" si="0"/>
        <v>Czechia</v>
      </c>
    </row>
    <row r="49" spans="1:3" x14ac:dyDescent="0.25">
      <c r="A49" s="4" t="s">
        <v>1434</v>
      </c>
      <c r="B49" s="4" t="s">
        <v>2037</v>
      </c>
      <c r="C49" s="4" t="str">
        <f t="shared" si="0"/>
        <v>Democratic People's Republic of Korea</v>
      </c>
    </row>
    <row r="50" spans="1:3" x14ac:dyDescent="0.25">
      <c r="A50" s="4" t="s">
        <v>1435</v>
      </c>
      <c r="B50" s="4" t="s">
        <v>2032</v>
      </c>
      <c r="C50" s="4" t="str">
        <f t="shared" si="0"/>
        <v>Democratic Republic of the Congo</v>
      </c>
    </row>
    <row r="51" spans="1:3" x14ac:dyDescent="0.25">
      <c r="A51" s="4" t="s">
        <v>304</v>
      </c>
      <c r="B51" s="4" t="s">
        <v>1516</v>
      </c>
      <c r="C51" s="4" t="str">
        <f t="shared" si="0"/>
        <v>Denmark</v>
      </c>
    </row>
    <row r="52" spans="1:3" x14ac:dyDescent="0.25">
      <c r="A52" s="4" t="s">
        <v>472</v>
      </c>
      <c r="B52" s="4" t="s">
        <v>2038</v>
      </c>
      <c r="C52" s="4" t="str">
        <f t="shared" si="0"/>
        <v>Djibouti</v>
      </c>
    </row>
    <row r="53" spans="1:3" x14ac:dyDescent="0.25">
      <c r="A53" s="4" t="s">
        <v>474</v>
      </c>
      <c r="B53" s="4" t="s">
        <v>2039</v>
      </c>
      <c r="C53" s="4" t="str">
        <f t="shared" si="0"/>
        <v>Dominica</v>
      </c>
    </row>
    <row r="54" spans="1:3" x14ac:dyDescent="0.25">
      <c r="A54" s="4" t="s">
        <v>476</v>
      </c>
      <c r="B54" s="4" t="s">
        <v>2040</v>
      </c>
      <c r="C54" s="4" t="str">
        <f t="shared" si="0"/>
        <v>Dominican Republic</v>
      </c>
    </row>
    <row r="55" spans="1:3" x14ac:dyDescent="0.25">
      <c r="A55" s="4" t="s">
        <v>478</v>
      </c>
      <c r="B55" s="4" t="s">
        <v>2041</v>
      </c>
      <c r="C55" s="4" t="str">
        <f t="shared" si="0"/>
        <v>Ecuador</v>
      </c>
    </row>
    <row r="56" spans="1:3" x14ac:dyDescent="0.25">
      <c r="A56" s="4" t="s">
        <v>480</v>
      </c>
      <c r="B56" s="4" t="s">
        <v>2042</v>
      </c>
      <c r="C56" s="4" t="str">
        <f t="shared" si="0"/>
        <v>Egypt</v>
      </c>
    </row>
    <row r="57" spans="1:3" x14ac:dyDescent="0.25">
      <c r="A57" s="4" t="s">
        <v>482</v>
      </c>
      <c r="B57" s="4" t="s">
        <v>2043</v>
      </c>
      <c r="C57" s="4" t="str">
        <f t="shared" si="0"/>
        <v>El Salvador</v>
      </c>
    </row>
    <row r="58" spans="1:3" x14ac:dyDescent="0.25">
      <c r="A58" s="4" t="s">
        <v>484</v>
      </c>
      <c r="B58" s="4" t="s">
        <v>2044</v>
      </c>
      <c r="C58" s="4" t="str">
        <f t="shared" si="0"/>
        <v>Equatorial Guinea</v>
      </c>
    </row>
    <row r="59" spans="1:3" x14ac:dyDescent="0.25">
      <c r="A59" s="4" t="s">
        <v>486</v>
      </c>
      <c r="B59" s="4" t="s">
        <v>2045</v>
      </c>
      <c r="C59" s="4" t="str">
        <f t="shared" si="0"/>
        <v>Eritrea</v>
      </c>
    </row>
    <row r="60" spans="1:3" x14ac:dyDescent="0.25">
      <c r="A60" s="4" t="s">
        <v>307</v>
      </c>
      <c r="B60" s="4" t="s">
        <v>307</v>
      </c>
      <c r="C60" s="4" t="str">
        <f t="shared" si="0"/>
        <v>Estonia</v>
      </c>
    </row>
    <row r="61" spans="1:3" x14ac:dyDescent="0.25">
      <c r="A61" s="4" t="s">
        <v>1436</v>
      </c>
      <c r="B61" s="4" t="s">
        <v>1436</v>
      </c>
      <c r="C61" s="4" t="str">
        <f t="shared" si="0"/>
        <v>Eswatini</v>
      </c>
    </row>
    <row r="62" spans="1:3" x14ac:dyDescent="0.25">
      <c r="A62" s="4" t="s">
        <v>489</v>
      </c>
      <c r="B62" s="4" t="s">
        <v>2046</v>
      </c>
      <c r="C62" s="4" t="str">
        <f t="shared" si="0"/>
        <v>Ethiopia</v>
      </c>
    </row>
    <row r="63" spans="1:3" x14ac:dyDescent="0.25">
      <c r="A63" s="4" t="s">
        <v>494</v>
      </c>
      <c r="B63" s="4" t="s">
        <v>2047</v>
      </c>
      <c r="C63" s="4" t="str">
        <f t="shared" si="0"/>
        <v>Fiji</v>
      </c>
    </row>
    <row r="64" spans="1:3" x14ac:dyDescent="0.25">
      <c r="A64" s="4" t="s">
        <v>309</v>
      </c>
      <c r="B64" s="4" t="s">
        <v>1517</v>
      </c>
      <c r="C64" s="4" t="str">
        <f t="shared" si="0"/>
        <v>Finland</v>
      </c>
    </row>
    <row r="65" spans="1:3" x14ac:dyDescent="0.25">
      <c r="A65" s="4" t="s">
        <v>311</v>
      </c>
      <c r="B65" s="4" t="s">
        <v>1518</v>
      </c>
      <c r="C65" s="4" t="str">
        <f t="shared" si="0"/>
        <v>France</v>
      </c>
    </row>
    <row r="66" spans="1:3" x14ac:dyDescent="0.25">
      <c r="A66" s="4" t="s">
        <v>503</v>
      </c>
      <c r="B66" s="4" t="s">
        <v>503</v>
      </c>
      <c r="C66" s="4" t="str">
        <f t="shared" si="0"/>
        <v>Gabon</v>
      </c>
    </row>
    <row r="67" spans="1:3" x14ac:dyDescent="0.25">
      <c r="A67" s="4" t="s">
        <v>505</v>
      </c>
      <c r="B67" s="4" t="s">
        <v>505</v>
      </c>
      <c r="C67" s="4" t="str">
        <f t="shared" si="0"/>
        <v>Gambia</v>
      </c>
    </row>
    <row r="68" spans="1:3" x14ac:dyDescent="0.25">
      <c r="A68" s="4" t="s">
        <v>507</v>
      </c>
      <c r="B68" s="4" t="s">
        <v>2048</v>
      </c>
      <c r="C68" s="4" t="str">
        <f t="shared" ref="C68:C131" si="1">IF($F$5=2,B68,A68)</f>
        <v>Georgia</v>
      </c>
    </row>
    <row r="69" spans="1:3" x14ac:dyDescent="0.25">
      <c r="A69" s="4" t="s">
        <v>314</v>
      </c>
      <c r="B69" s="4" t="s">
        <v>1519</v>
      </c>
      <c r="C69" s="4" t="str">
        <f t="shared" si="1"/>
        <v>Germany</v>
      </c>
    </row>
    <row r="70" spans="1:3" x14ac:dyDescent="0.25">
      <c r="A70" s="4" t="s">
        <v>508</v>
      </c>
      <c r="B70" s="4" t="s">
        <v>508</v>
      </c>
      <c r="C70" s="4" t="str">
        <f t="shared" si="1"/>
        <v>Ghana</v>
      </c>
    </row>
    <row r="71" spans="1:3" x14ac:dyDescent="0.25">
      <c r="A71" s="4" t="s">
        <v>316</v>
      </c>
      <c r="B71" s="4" t="s">
        <v>1520</v>
      </c>
      <c r="C71" s="4" t="str">
        <f t="shared" si="1"/>
        <v>Greece</v>
      </c>
    </row>
    <row r="72" spans="1:3" x14ac:dyDescent="0.25">
      <c r="A72" s="4" t="s">
        <v>511</v>
      </c>
      <c r="B72" s="4" t="s">
        <v>511</v>
      </c>
      <c r="C72" s="4" t="str">
        <f t="shared" si="1"/>
        <v>Grenada</v>
      </c>
    </row>
    <row r="73" spans="1:3" x14ac:dyDescent="0.25">
      <c r="A73" s="4" t="s">
        <v>514</v>
      </c>
      <c r="B73" s="4" t="s">
        <v>2049</v>
      </c>
      <c r="C73" s="4" t="str">
        <f t="shared" si="1"/>
        <v>Guatemala</v>
      </c>
    </row>
    <row r="74" spans="1:3" x14ac:dyDescent="0.25">
      <c r="A74" s="4" t="s">
        <v>516</v>
      </c>
      <c r="B74" s="4" t="s">
        <v>2050</v>
      </c>
      <c r="C74" s="4" t="str">
        <f t="shared" si="1"/>
        <v>Guinea</v>
      </c>
    </row>
    <row r="75" spans="1:3" x14ac:dyDescent="0.25">
      <c r="A75" s="4" t="s">
        <v>517</v>
      </c>
      <c r="B75" s="4" t="s">
        <v>2051</v>
      </c>
      <c r="C75" s="4" t="str">
        <f t="shared" si="1"/>
        <v>Guinea-Bissau</v>
      </c>
    </row>
    <row r="76" spans="1:3" x14ac:dyDescent="0.25">
      <c r="A76" s="4" t="s">
        <v>518</v>
      </c>
      <c r="B76" s="4" t="s">
        <v>2052</v>
      </c>
      <c r="C76" s="4" t="str">
        <f t="shared" si="1"/>
        <v>Guyana</v>
      </c>
    </row>
    <row r="77" spans="1:3" x14ac:dyDescent="0.25">
      <c r="A77" s="4" t="s">
        <v>519</v>
      </c>
      <c r="B77" s="4" t="s">
        <v>519</v>
      </c>
      <c r="C77" s="4" t="str">
        <f t="shared" si="1"/>
        <v>Haiti</v>
      </c>
    </row>
    <row r="78" spans="1:3" x14ac:dyDescent="0.25">
      <c r="A78" s="4" t="s">
        <v>520</v>
      </c>
      <c r="B78" s="4" t="s">
        <v>520</v>
      </c>
      <c r="C78" s="4" t="str">
        <f t="shared" si="1"/>
        <v>Honduras</v>
      </c>
    </row>
    <row r="79" spans="1:3" x14ac:dyDescent="0.25">
      <c r="A79" s="4" t="s">
        <v>318</v>
      </c>
      <c r="B79" s="4" t="s">
        <v>1521</v>
      </c>
      <c r="C79" s="4" t="str">
        <f t="shared" si="1"/>
        <v>Hungary</v>
      </c>
    </row>
    <row r="80" spans="1:3" x14ac:dyDescent="0.25">
      <c r="A80" s="4" t="s">
        <v>521</v>
      </c>
      <c r="B80" s="4" t="s">
        <v>1522</v>
      </c>
      <c r="C80" s="4" t="str">
        <f t="shared" si="1"/>
        <v>Iceland</v>
      </c>
    </row>
    <row r="81" spans="1:3" x14ac:dyDescent="0.25">
      <c r="A81" s="4" t="s">
        <v>522</v>
      </c>
      <c r="B81" s="4" t="s">
        <v>2053</v>
      </c>
      <c r="C81" s="4" t="str">
        <f t="shared" si="1"/>
        <v>India</v>
      </c>
    </row>
    <row r="82" spans="1:3" x14ac:dyDescent="0.25">
      <c r="A82" s="4" t="s">
        <v>523</v>
      </c>
      <c r="B82" s="4" t="s">
        <v>2054</v>
      </c>
      <c r="C82" s="4" t="str">
        <f t="shared" si="1"/>
        <v>Indonesia</v>
      </c>
    </row>
    <row r="83" spans="1:3" x14ac:dyDescent="0.25">
      <c r="A83" s="4" t="s">
        <v>1437</v>
      </c>
      <c r="B83" s="4" t="s">
        <v>2055</v>
      </c>
      <c r="C83" s="4" t="str">
        <f t="shared" si="1"/>
        <v>Iran (Islamic Republic of)</v>
      </c>
    </row>
    <row r="84" spans="1:3" x14ac:dyDescent="0.25">
      <c r="A84" s="4" t="s">
        <v>525</v>
      </c>
      <c r="B84" s="4" t="s">
        <v>2056</v>
      </c>
      <c r="C84" s="4" t="str">
        <f t="shared" si="1"/>
        <v>Iraq</v>
      </c>
    </row>
    <row r="85" spans="1:3" x14ac:dyDescent="0.25">
      <c r="A85" s="4" t="s">
        <v>320</v>
      </c>
      <c r="B85" s="4" t="s">
        <v>1523</v>
      </c>
      <c r="C85" s="4" t="str">
        <f t="shared" si="1"/>
        <v>Ireland</v>
      </c>
    </row>
    <row r="86" spans="1:3" x14ac:dyDescent="0.25">
      <c r="A86" s="4" t="s">
        <v>527</v>
      </c>
      <c r="B86" s="4" t="s">
        <v>2057</v>
      </c>
      <c r="C86" s="4" t="str">
        <f t="shared" si="1"/>
        <v>Israel</v>
      </c>
    </row>
    <row r="87" spans="1:3" x14ac:dyDescent="0.25">
      <c r="A87" s="4" t="s">
        <v>322</v>
      </c>
      <c r="B87" s="4" t="s">
        <v>1524</v>
      </c>
      <c r="C87" s="4" t="str">
        <f t="shared" si="1"/>
        <v>Italy</v>
      </c>
    </row>
    <row r="88" spans="1:3" x14ac:dyDescent="0.25">
      <c r="A88" s="4" t="s">
        <v>528</v>
      </c>
      <c r="B88" s="4" t="s">
        <v>2058</v>
      </c>
      <c r="C88" s="4" t="str">
        <f t="shared" si="1"/>
        <v>Jamaica</v>
      </c>
    </row>
    <row r="89" spans="1:3" x14ac:dyDescent="0.25">
      <c r="A89" s="4" t="s">
        <v>529</v>
      </c>
      <c r="B89" s="4" t="s">
        <v>2059</v>
      </c>
      <c r="C89" s="4" t="str">
        <f t="shared" si="1"/>
        <v>Japan</v>
      </c>
    </row>
    <row r="90" spans="1:3" x14ac:dyDescent="0.25">
      <c r="A90" s="4" t="s">
        <v>531</v>
      </c>
      <c r="B90" s="4" t="s">
        <v>2060</v>
      </c>
      <c r="C90" s="4" t="str">
        <f t="shared" si="1"/>
        <v>Jordan</v>
      </c>
    </row>
    <row r="91" spans="1:3" x14ac:dyDescent="0.25">
      <c r="A91" s="4" t="s">
        <v>532</v>
      </c>
      <c r="B91" s="4" t="s">
        <v>2061</v>
      </c>
      <c r="C91" s="4" t="str">
        <f t="shared" si="1"/>
        <v>Kazakhstan</v>
      </c>
    </row>
    <row r="92" spans="1:3" x14ac:dyDescent="0.25">
      <c r="A92" s="4" t="s">
        <v>533</v>
      </c>
      <c r="B92" s="4" t="s">
        <v>2062</v>
      </c>
      <c r="C92" s="4" t="str">
        <f t="shared" si="1"/>
        <v>Kenya</v>
      </c>
    </row>
    <row r="93" spans="1:3" x14ac:dyDescent="0.25">
      <c r="A93" s="4" t="s">
        <v>534</v>
      </c>
      <c r="B93" s="4" t="s">
        <v>534</v>
      </c>
      <c r="C93" s="4" t="str">
        <f t="shared" si="1"/>
        <v>Kiribati</v>
      </c>
    </row>
    <row r="94" spans="1:3" x14ac:dyDescent="0.25">
      <c r="A94" s="4" t="s">
        <v>535</v>
      </c>
      <c r="B94" s="4" t="s">
        <v>2063</v>
      </c>
      <c r="C94" s="4" t="str">
        <f t="shared" si="1"/>
        <v>Kuwait</v>
      </c>
    </row>
    <row r="95" spans="1:3" x14ac:dyDescent="0.25">
      <c r="A95" s="4" t="s">
        <v>536</v>
      </c>
      <c r="B95" s="4" t="s">
        <v>2064</v>
      </c>
      <c r="C95" s="4" t="str">
        <f t="shared" si="1"/>
        <v>Kyrgyzstan</v>
      </c>
    </row>
    <row r="96" spans="1:3" x14ac:dyDescent="0.25">
      <c r="A96" s="4" t="s">
        <v>537</v>
      </c>
      <c r="B96" s="4" t="s">
        <v>2065</v>
      </c>
      <c r="C96" s="4" t="str">
        <f t="shared" si="1"/>
        <v>Lao People's Democratic Republic</v>
      </c>
    </row>
    <row r="97" spans="1:3" x14ac:dyDescent="0.25">
      <c r="A97" s="4" t="s">
        <v>324</v>
      </c>
      <c r="B97" s="4" t="s">
        <v>1525</v>
      </c>
      <c r="C97" s="4" t="str">
        <f t="shared" si="1"/>
        <v>Latvia</v>
      </c>
    </row>
    <row r="98" spans="1:3" x14ac:dyDescent="0.25">
      <c r="A98" s="4" t="s">
        <v>538</v>
      </c>
      <c r="B98" s="4" t="s">
        <v>2066</v>
      </c>
      <c r="C98" s="4" t="str">
        <f t="shared" si="1"/>
        <v>Lebanon</v>
      </c>
    </row>
    <row r="99" spans="1:3" x14ac:dyDescent="0.25">
      <c r="A99" s="4" t="s">
        <v>539</v>
      </c>
      <c r="B99" s="4" t="s">
        <v>539</v>
      </c>
      <c r="C99" s="4" t="str">
        <f t="shared" si="1"/>
        <v>Lesotho</v>
      </c>
    </row>
    <row r="100" spans="1:3" x14ac:dyDescent="0.25">
      <c r="A100" s="4" t="s">
        <v>540</v>
      </c>
      <c r="B100" s="4" t="s">
        <v>540</v>
      </c>
      <c r="C100" s="4" t="str">
        <f t="shared" si="1"/>
        <v>Liberia</v>
      </c>
    </row>
    <row r="101" spans="1:3" x14ac:dyDescent="0.25">
      <c r="A101" s="4" t="s">
        <v>911</v>
      </c>
      <c r="B101" s="4" t="s">
        <v>2067</v>
      </c>
      <c r="C101" s="4" t="str">
        <f t="shared" si="1"/>
        <v>Libya</v>
      </c>
    </row>
    <row r="102" spans="1:3" x14ac:dyDescent="0.25">
      <c r="A102" s="4" t="s">
        <v>326</v>
      </c>
      <c r="B102" s="4" t="s">
        <v>1526</v>
      </c>
      <c r="C102" s="4" t="str">
        <f t="shared" si="1"/>
        <v>Lithuania</v>
      </c>
    </row>
    <row r="103" spans="1:3" x14ac:dyDescent="0.25">
      <c r="A103" s="4" t="s">
        <v>328</v>
      </c>
      <c r="B103" s="4" t="s">
        <v>1527</v>
      </c>
      <c r="C103" s="4" t="str">
        <f t="shared" si="1"/>
        <v>Luxembourg</v>
      </c>
    </row>
    <row r="104" spans="1:3" x14ac:dyDescent="0.25">
      <c r="A104" s="4" t="s">
        <v>542</v>
      </c>
      <c r="B104" s="4" t="s">
        <v>2068</v>
      </c>
      <c r="C104" s="4" t="str">
        <f t="shared" si="1"/>
        <v>Madagascar</v>
      </c>
    </row>
    <row r="105" spans="1:3" x14ac:dyDescent="0.25">
      <c r="A105" s="4" t="s">
        <v>543</v>
      </c>
      <c r="B105" s="634" t="s">
        <v>543</v>
      </c>
      <c r="C105" s="4" t="str">
        <f t="shared" si="1"/>
        <v>Malawi</v>
      </c>
    </row>
    <row r="106" spans="1:3" x14ac:dyDescent="0.25">
      <c r="A106" s="4" t="s">
        <v>544</v>
      </c>
      <c r="B106" s="4" t="s">
        <v>2069</v>
      </c>
      <c r="C106" s="4" t="str">
        <f t="shared" si="1"/>
        <v>Malaysia</v>
      </c>
    </row>
    <row r="107" spans="1:3" x14ac:dyDescent="0.25">
      <c r="A107" s="4" t="s">
        <v>545</v>
      </c>
      <c r="B107" s="4" t="s">
        <v>2070</v>
      </c>
      <c r="C107" s="4" t="str">
        <f t="shared" si="1"/>
        <v>Maldives</v>
      </c>
    </row>
    <row r="108" spans="1:3" x14ac:dyDescent="0.25">
      <c r="A108" s="4" t="s">
        <v>546</v>
      </c>
      <c r="B108" s="4" t="s">
        <v>546</v>
      </c>
      <c r="C108" s="4" t="str">
        <f t="shared" si="1"/>
        <v>Mali</v>
      </c>
    </row>
    <row r="109" spans="1:3" x14ac:dyDescent="0.25">
      <c r="A109" s="4" t="s">
        <v>330</v>
      </c>
      <c r="B109" s="4" t="s">
        <v>330</v>
      </c>
      <c r="C109" s="4" t="str">
        <f t="shared" si="1"/>
        <v>Malta</v>
      </c>
    </row>
    <row r="110" spans="1:3" x14ac:dyDescent="0.25">
      <c r="A110" s="4" t="s">
        <v>547</v>
      </c>
      <c r="B110" s="4" t="s">
        <v>2071</v>
      </c>
      <c r="C110" s="4" t="str">
        <f t="shared" si="1"/>
        <v>Marshall Islands</v>
      </c>
    </row>
    <row r="111" spans="1:3" x14ac:dyDescent="0.25">
      <c r="A111" s="4" t="s">
        <v>549</v>
      </c>
      <c r="B111" s="4" t="s">
        <v>2072</v>
      </c>
      <c r="C111" s="4" t="str">
        <f t="shared" si="1"/>
        <v>Mauritania</v>
      </c>
    </row>
    <row r="112" spans="1:3" x14ac:dyDescent="0.25">
      <c r="A112" s="4" t="s">
        <v>550</v>
      </c>
      <c r="B112" s="4" t="s">
        <v>550</v>
      </c>
      <c r="C112" s="4" t="str">
        <f t="shared" si="1"/>
        <v>Mauritius</v>
      </c>
    </row>
    <row r="113" spans="1:3" x14ac:dyDescent="0.25">
      <c r="A113" s="4" t="s">
        <v>556</v>
      </c>
      <c r="B113" s="4" t="s">
        <v>2073</v>
      </c>
      <c r="C113" s="4" t="str">
        <f t="shared" si="1"/>
        <v>Mexico</v>
      </c>
    </row>
    <row r="114" spans="1:3" x14ac:dyDescent="0.25">
      <c r="A114" s="4" t="s">
        <v>1438</v>
      </c>
      <c r="B114" s="4" t="s">
        <v>2074</v>
      </c>
      <c r="C114" s="4" t="str">
        <f t="shared" si="1"/>
        <v>Micronesia (Federated States of)</v>
      </c>
    </row>
    <row r="115" spans="1:3" x14ac:dyDescent="0.25">
      <c r="A115" s="4" t="s">
        <v>558</v>
      </c>
      <c r="B115" s="4" t="s">
        <v>2075</v>
      </c>
      <c r="C115" s="4" t="str">
        <f t="shared" si="1"/>
        <v>Monaco</v>
      </c>
    </row>
    <row r="116" spans="1:3" x14ac:dyDescent="0.25">
      <c r="A116" s="4" t="s">
        <v>559</v>
      </c>
      <c r="B116" s="4" t="s">
        <v>559</v>
      </c>
      <c r="C116" s="4" t="str">
        <f t="shared" si="1"/>
        <v>Mongolia</v>
      </c>
    </row>
    <row r="117" spans="1:3" x14ac:dyDescent="0.25">
      <c r="A117" s="4" t="s">
        <v>560</v>
      </c>
      <c r="B117" s="4" t="s">
        <v>2076</v>
      </c>
      <c r="C117" s="4" t="str">
        <f t="shared" si="1"/>
        <v>Montenegro</v>
      </c>
    </row>
    <row r="118" spans="1:3" x14ac:dyDescent="0.25">
      <c r="A118" s="4" t="s">
        <v>562</v>
      </c>
      <c r="B118" s="4" t="s">
        <v>2077</v>
      </c>
      <c r="C118" s="4" t="str">
        <f t="shared" si="1"/>
        <v>Morocco</v>
      </c>
    </row>
    <row r="119" spans="1:3" x14ac:dyDescent="0.25">
      <c r="A119" s="4" t="s">
        <v>563</v>
      </c>
      <c r="B119" s="4" t="s">
        <v>2078</v>
      </c>
      <c r="C119" s="4" t="str">
        <f t="shared" si="1"/>
        <v>Mozambique</v>
      </c>
    </row>
    <row r="120" spans="1:3" x14ac:dyDescent="0.25">
      <c r="A120" s="4" t="s">
        <v>564</v>
      </c>
      <c r="B120" s="4" t="s">
        <v>2079</v>
      </c>
      <c r="C120" s="4" t="str">
        <f t="shared" si="1"/>
        <v>Myanmar</v>
      </c>
    </row>
    <row r="121" spans="1:3" x14ac:dyDescent="0.25">
      <c r="A121" s="4" t="s">
        <v>565</v>
      </c>
      <c r="B121" s="4" t="s">
        <v>565</v>
      </c>
      <c r="C121" s="4" t="str">
        <f t="shared" si="1"/>
        <v>Namibia</v>
      </c>
    </row>
    <row r="122" spans="1:3" x14ac:dyDescent="0.25">
      <c r="A122" s="4" t="s">
        <v>566</v>
      </c>
      <c r="B122" s="4" t="s">
        <v>566</v>
      </c>
      <c r="C122" s="4" t="str">
        <f t="shared" si="1"/>
        <v>Nauru</v>
      </c>
    </row>
    <row r="123" spans="1:3" x14ac:dyDescent="0.25">
      <c r="A123" s="4" t="s">
        <v>567</v>
      </c>
      <c r="B123" s="4" t="s">
        <v>567</v>
      </c>
      <c r="C123" s="4" t="str">
        <f t="shared" si="1"/>
        <v>Nepal</v>
      </c>
    </row>
    <row r="124" spans="1:3" x14ac:dyDescent="0.25">
      <c r="A124" s="4" t="s">
        <v>333</v>
      </c>
      <c r="B124" s="4" t="s">
        <v>1528</v>
      </c>
      <c r="C124" s="4" t="str">
        <f t="shared" si="1"/>
        <v>Netherlands</v>
      </c>
    </row>
    <row r="125" spans="1:3" x14ac:dyDescent="0.25">
      <c r="A125" s="4" t="s">
        <v>570</v>
      </c>
      <c r="B125" s="4" t="s">
        <v>2080</v>
      </c>
      <c r="C125" s="4" t="str">
        <f t="shared" si="1"/>
        <v>New Zealand</v>
      </c>
    </row>
    <row r="126" spans="1:3" x14ac:dyDescent="0.25">
      <c r="A126" s="4" t="s">
        <v>571</v>
      </c>
      <c r="B126" s="4" t="s">
        <v>2081</v>
      </c>
      <c r="C126" s="4" t="str">
        <f t="shared" si="1"/>
        <v>Nicaragua</v>
      </c>
    </row>
    <row r="127" spans="1:3" x14ac:dyDescent="0.25">
      <c r="A127" s="4" t="s">
        <v>572</v>
      </c>
      <c r="B127" s="4" t="s">
        <v>572</v>
      </c>
      <c r="C127" s="4" t="str">
        <f t="shared" si="1"/>
        <v>Niger</v>
      </c>
    </row>
    <row r="128" spans="1:3" x14ac:dyDescent="0.25">
      <c r="A128" s="4" t="s">
        <v>573</v>
      </c>
      <c r="B128" s="4" t="s">
        <v>573</v>
      </c>
      <c r="C128" s="4" t="str">
        <f t="shared" si="1"/>
        <v>Nigeria</v>
      </c>
    </row>
    <row r="129" spans="1:3" x14ac:dyDescent="0.25">
      <c r="A129" s="4" t="s">
        <v>1405</v>
      </c>
      <c r="B129" s="4" t="s">
        <v>2082</v>
      </c>
      <c r="C129" s="4" t="str">
        <f t="shared" si="1"/>
        <v>North Macedonia</v>
      </c>
    </row>
    <row r="130" spans="1:3" x14ac:dyDescent="0.25">
      <c r="A130" s="4" t="s">
        <v>577</v>
      </c>
      <c r="B130" s="4" t="s">
        <v>1529</v>
      </c>
      <c r="C130" s="4" t="str">
        <f t="shared" si="1"/>
        <v>Norway</v>
      </c>
    </row>
    <row r="131" spans="1:3" x14ac:dyDescent="0.25">
      <c r="A131" s="4" t="s">
        <v>578</v>
      </c>
      <c r="B131" s="4" t="s">
        <v>578</v>
      </c>
      <c r="C131" s="4" t="str">
        <f t="shared" si="1"/>
        <v>Oman</v>
      </c>
    </row>
    <row r="132" spans="1:3" x14ac:dyDescent="0.25">
      <c r="A132" s="4" t="s">
        <v>579</v>
      </c>
      <c r="B132" s="4" t="s">
        <v>579</v>
      </c>
      <c r="C132" s="4" t="str">
        <f t="shared" ref="C132:C195" si="2">IF($F$5=2,B132,A132)</f>
        <v>Pakistan</v>
      </c>
    </row>
    <row r="133" spans="1:3" x14ac:dyDescent="0.25">
      <c r="A133" s="4" t="s">
        <v>580</v>
      </c>
      <c r="B133" s="4" t="s">
        <v>580</v>
      </c>
      <c r="C133" s="4" t="str">
        <f t="shared" si="2"/>
        <v>Palau</v>
      </c>
    </row>
    <row r="134" spans="1:3" x14ac:dyDescent="0.25">
      <c r="A134" s="4" t="s">
        <v>581</v>
      </c>
      <c r="B134" s="4" t="s">
        <v>581</v>
      </c>
      <c r="C134" s="4" t="str">
        <f t="shared" si="2"/>
        <v>Panama</v>
      </c>
    </row>
    <row r="135" spans="1:3" x14ac:dyDescent="0.25">
      <c r="A135" s="4" t="s">
        <v>582</v>
      </c>
      <c r="B135" s="4" t="s">
        <v>2083</v>
      </c>
      <c r="C135" s="4" t="str">
        <f t="shared" si="2"/>
        <v>Papua New Guinea</v>
      </c>
    </row>
    <row r="136" spans="1:3" x14ac:dyDescent="0.25">
      <c r="A136" s="4" t="s">
        <v>583</v>
      </c>
      <c r="B136" s="4" t="s">
        <v>2084</v>
      </c>
      <c r="C136" s="4" t="str">
        <f t="shared" si="2"/>
        <v>Paraguay</v>
      </c>
    </row>
    <row r="137" spans="1:3" x14ac:dyDescent="0.25">
      <c r="A137" s="4" t="s">
        <v>584</v>
      </c>
      <c r="B137" s="4" t="s">
        <v>584</v>
      </c>
      <c r="C137" s="4" t="str">
        <f t="shared" si="2"/>
        <v>Peru</v>
      </c>
    </row>
    <row r="138" spans="1:3" x14ac:dyDescent="0.25">
      <c r="A138" s="4" t="s">
        <v>585</v>
      </c>
      <c r="B138" s="4" t="s">
        <v>2085</v>
      </c>
      <c r="C138" s="4" t="str">
        <f t="shared" si="2"/>
        <v>Philippines</v>
      </c>
    </row>
    <row r="139" spans="1:3" x14ac:dyDescent="0.25">
      <c r="A139" s="4" t="s">
        <v>336</v>
      </c>
      <c r="B139" s="4" t="s">
        <v>1530</v>
      </c>
      <c r="C139" s="4" t="str">
        <f t="shared" si="2"/>
        <v>Poland</v>
      </c>
    </row>
    <row r="140" spans="1:3" x14ac:dyDescent="0.25">
      <c r="A140" s="4" t="s">
        <v>340</v>
      </c>
      <c r="B140" s="4" t="s">
        <v>1531</v>
      </c>
      <c r="C140" s="4" t="str">
        <f t="shared" si="2"/>
        <v>Portugal</v>
      </c>
    </row>
    <row r="141" spans="1:3" x14ac:dyDescent="0.25">
      <c r="A141" s="4" t="s">
        <v>588</v>
      </c>
      <c r="B141" s="4" t="s">
        <v>2086</v>
      </c>
      <c r="C141" s="4" t="str">
        <f t="shared" si="2"/>
        <v>Qatar</v>
      </c>
    </row>
    <row r="142" spans="1:3" x14ac:dyDescent="0.25">
      <c r="A142" s="4" t="s">
        <v>1439</v>
      </c>
      <c r="B142" s="4" t="s">
        <v>2087</v>
      </c>
      <c r="C142" s="4" t="str">
        <f t="shared" si="2"/>
        <v>Republic of Korea</v>
      </c>
    </row>
    <row r="143" spans="1:3" x14ac:dyDescent="0.25">
      <c r="A143" s="4" t="s">
        <v>1440</v>
      </c>
      <c r="B143" s="4" t="s">
        <v>2088</v>
      </c>
      <c r="C143" s="4" t="str">
        <f t="shared" si="2"/>
        <v>Republic of Moldova</v>
      </c>
    </row>
    <row r="144" spans="1:3" x14ac:dyDescent="0.25">
      <c r="A144" s="4" t="s">
        <v>343</v>
      </c>
      <c r="B144" s="4" t="s">
        <v>1532</v>
      </c>
      <c r="C144" s="4" t="str">
        <f t="shared" si="2"/>
        <v>Romania</v>
      </c>
    </row>
    <row r="145" spans="1:3" x14ac:dyDescent="0.25">
      <c r="A145" s="4" t="s">
        <v>590</v>
      </c>
      <c r="B145" s="4" t="s">
        <v>2089</v>
      </c>
      <c r="C145" s="4" t="str">
        <f t="shared" si="2"/>
        <v>Russian Federation</v>
      </c>
    </row>
    <row r="146" spans="1:3" x14ac:dyDescent="0.25">
      <c r="A146" s="4" t="s">
        <v>591</v>
      </c>
      <c r="B146" s="4" t="s">
        <v>591</v>
      </c>
      <c r="C146" s="4" t="str">
        <f t="shared" si="2"/>
        <v>Rwanda</v>
      </c>
    </row>
    <row r="147" spans="1:3" x14ac:dyDescent="0.25">
      <c r="A147" s="4" t="s">
        <v>593</v>
      </c>
      <c r="B147" s="4" t="s">
        <v>2090</v>
      </c>
      <c r="C147" s="4" t="str">
        <f t="shared" si="2"/>
        <v>Saint Kitts and Nevis</v>
      </c>
    </row>
    <row r="148" spans="1:3" x14ac:dyDescent="0.25">
      <c r="A148" s="4" t="s">
        <v>594</v>
      </c>
      <c r="B148" s="4" t="s">
        <v>594</v>
      </c>
      <c r="C148" s="4" t="str">
        <f t="shared" si="2"/>
        <v>Saint Lucia</v>
      </c>
    </row>
    <row r="149" spans="1:3" x14ac:dyDescent="0.25">
      <c r="A149" s="4" t="s">
        <v>597</v>
      </c>
      <c r="B149" s="4" t="s">
        <v>2091</v>
      </c>
      <c r="C149" s="4" t="str">
        <f t="shared" si="2"/>
        <v>Saint Vincent and the Grenadines</v>
      </c>
    </row>
    <row r="150" spans="1:3" x14ac:dyDescent="0.25">
      <c r="A150" s="4" t="s">
        <v>598</v>
      </c>
      <c r="B150" s="4" t="s">
        <v>598</v>
      </c>
      <c r="C150" s="4" t="str">
        <f t="shared" si="2"/>
        <v>Samoa</v>
      </c>
    </row>
    <row r="151" spans="1:3" x14ac:dyDescent="0.25">
      <c r="A151" s="4" t="s">
        <v>599</v>
      </c>
      <c r="B151" s="4" t="s">
        <v>599</v>
      </c>
      <c r="C151" s="4" t="str">
        <f t="shared" si="2"/>
        <v>San Marino</v>
      </c>
    </row>
    <row r="152" spans="1:3" x14ac:dyDescent="0.25">
      <c r="A152" s="4" t="s">
        <v>600</v>
      </c>
      <c r="B152" s="4" t="s">
        <v>2092</v>
      </c>
      <c r="C152" s="4" t="str">
        <f t="shared" si="2"/>
        <v>Sao Tome and Principe</v>
      </c>
    </row>
    <row r="153" spans="1:3" x14ac:dyDescent="0.25">
      <c r="A153" s="4" t="s">
        <v>601</v>
      </c>
      <c r="B153" s="4" t="s">
        <v>2093</v>
      </c>
      <c r="C153" s="4" t="str">
        <f t="shared" si="2"/>
        <v>Saudi Arabia</v>
      </c>
    </row>
    <row r="154" spans="1:3" x14ac:dyDescent="0.25">
      <c r="A154" s="4" t="s">
        <v>602</v>
      </c>
      <c r="B154" s="4" t="s">
        <v>602</v>
      </c>
      <c r="C154" s="4" t="str">
        <f t="shared" si="2"/>
        <v>Senegal</v>
      </c>
    </row>
    <row r="155" spans="1:3" x14ac:dyDescent="0.25">
      <c r="A155" s="4" t="s">
        <v>603</v>
      </c>
      <c r="B155" s="4" t="s">
        <v>603</v>
      </c>
      <c r="C155" s="4" t="str">
        <f t="shared" si="2"/>
        <v>Serbia</v>
      </c>
    </row>
    <row r="156" spans="1:3" x14ac:dyDescent="0.25">
      <c r="A156" s="4" t="s">
        <v>604</v>
      </c>
      <c r="B156" s="4" t="s">
        <v>2094</v>
      </c>
      <c r="C156" s="4" t="str">
        <f t="shared" si="2"/>
        <v>Seychelles</v>
      </c>
    </row>
    <row r="157" spans="1:3" x14ac:dyDescent="0.25">
      <c r="A157" s="4" t="s">
        <v>605</v>
      </c>
      <c r="B157" s="4" t="s">
        <v>605</v>
      </c>
      <c r="C157" s="4" t="str">
        <f t="shared" si="2"/>
        <v>Sierra Leone</v>
      </c>
    </row>
    <row r="158" spans="1:3" x14ac:dyDescent="0.25">
      <c r="A158" s="4" t="s">
        <v>606</v>
      </c>
      <c r="B158" s="4" t="s">
        <v>2095</v>
      </c>
      <c r="C158" s="4" t="str">
        <f t="shared" si="2"/>
        <v>Singapore</v>
      </c>
    </row>
    <row r="159" spans="1:3" x14ac:dyDescent="0.25">
      <c r="A159" s="4" t="s">
        <v>346</v>
      </c>
      <c r="B159" s="4" t="s">
        <v>1533</v>
      </c>
      <c r="C159" s="4" t="str">
        <f t="shared" si="2"/>
        <v>Slovakia</v>
      </c>
    </row>
    <row r="160" spans="1:3" x14ac:dyDescent="0.25">
      <c r="A160" s="4" t="s">
        <v>348</v>
      </c>
      <c r="B160" s="4" t="s">
        <v>1534</v>
      </c>
      <c r="C160" s="4" t="str">
        <f t="shared" si="2"/>
        <v>Slovenia</v>
      </c>
    </row>
    <row r="161" spans="1:3" x14ac:dyDescent="0.25">
      <c r="A161" s="4" t="s">
        <v>607</v>
      </c>
      <c r="B161" s="4" t="s">
        <v>2096</v>
      </c>
      <c r="C161" s="4" t="str">
        <f t="shared" si="2"/>
        <v>Solomon Islands</v>
      </c>
    </row>
    <row r="162" spans="1:3" x14ac:dyDescent="0.25">
      <c r="A162" s="4" t="s">
        <v>608</v>
      </c>
      <c r="B162" s="4" t="s">
        <v>608</v>
      </c>
      <c r="C162" s="4" t="str">
        <f t="shared" si="2"/>
        <v>Somalia</v>
      </c>
    </row>
    <row r="163" spans="1:3" x14ac:dyDescent="0.25">
      <c r="A163" s="4" t="s">
        <v>609</v>
      </c>
      <c r="B163" s="4" t="s">
        <v>2097</v>
      </c>
      <c r="C163" s="4" t="str">
        <f t="shared" si="2"/>
        <v>South Africa</v>
      </c>
    </row>
    <row r="164" spans="1:3" x14ac:dyDescent="0.25">
      <c r="A164" s="4" t="s">
        <v>925</v>
      </c>
      <c r="B164" s="4" t="s">
        <v>2098</v>
      </c>
      <c r="C164" s="4" t="str">
        <f t="shared" si="2"/>
        <v>South Sudan</v>
      </c>
    </row>
    <row r="165" spans="1:3" x14ac:dyDescent="0.25">
      <c r="A165" s="4" t="s">
        <v>351</v>
      </c>
      <c r="B165" s="4" t="s">
        <v>1535</v>
      </c>
      <c r="C165" s="4" t="str">
        <f t="shared" si="2"/>
        <v>Spain</v>
      </c>
    </row>
    <row r="166" spans="1:3" x14ac:dyDescent="0.25">
      <c r="A166" s="4" t="s">
        <v>610</v>
      </c>
      <c r="B166" s="4" t="s">
        <v>610</v>
      </c>
      <c r="C166" s="4" t="str">
        <f t="shared" si="2"/>
        <v>Sri Lanka</v>
      </c>
    </row>
    <row r="167" spans="1:3" x14ac:dyDescent="0.25">
      <c r="A167" s="4" t="s">
        <v>611</v>
      </c>
      <c r="B167" s="4" t="s">
        <v>611</v>
      </c>
      <c r="C167" s="4" t="str">
        <f t="shared" si="2"/>
        <v>Sudan</v>
      </c>
    </row>
    <row r="168" spans="1:3" x14ac:dyDescent="0.25">
      <c r="A168" s="4" t="s">
        <v>612</v>
      </c>
      <c r="B168" s="4" t="s">
        <v>2099</v>
      </c>
      <c r="C168" s="4" t="str">
        <f t="shared" si="2"/>
        <v>Suriname</v>
      </c>
    </row>
    <row r="169" spans="1:3" x14ac:dyDescent="0.25">
      <c r="A169" s="4" t="s">
        <v>353</v>
      </c>
      <c r="B169" s="4" t="s">
        <v>1536</v>
      </c>
      <c r="C169" s="4" t="str">
        <f t="shared" si="2"/>
        <v>Sweden</v>
      </c>
    </row>
    <row r="170" spans="1:3" x14ac:dyDescent="0.25">
      <c r="A170" s="4" t="s">
        <v>615</v>
      </c>
      <c r="B170" s="4" t="s">
        <v>1538</v>
      </c>
      <c r="C170" s="4" t="str">
        <f t="shared" si="2"/>
        <v>Switzerland</v>
      </c>
    </row>
    <row r="171" spans="1:3" x14ac:dyDescent="0.25">
      <c r="A171" s="4" t="s">
        <v>616</v>
      </c>
      <c r="B171" s="4" t="s">
        <v>2100</v>
      </c>
      <c r="C171" s="4" t="str">
        <f t="shared" si="2"/>
        <v>Syrian Arab Republic</v>
      </c>
    </row>
    <row r="172" spans="1:3" x14ac:dyDescent="0.25">
      <c r="A172" s="4" t="s">
        <v>617</v>
      </c>
      <c r="B172" s="4" t="s">
        <v>2101</v>
      </c>
      <c r="C172" s="4" t="str">
        <f t="shared" si="2"/>
        <v>Tajikistan</v>
      </c>
    </row>
    <row r="173" spans="1:3" x14ac:dyDescent="0.25">
      <c r="A173" s="4" t="s">
        <v>618</v>
      </c>
      <c r="B173" s="4" t="s">
        <v>2102</v>
      </c>
      <c r="C173" s="4" t="str">
        <f t="shared" si="2"/>
        <v>Thailand</v>
      </c>
    </row>
    <row r="174" spans="1:3" x14ac:dyDescent="0.25">
      <c r="A174" s="4" t="s">
        <v>619</v>
      </c>
      <c r="B174" s="4" t="s">
        <v>2103</v>
      </c>
      <c r="C174" s="4" t="str">
        <f t="shared" si="2"/>
        <v>Timor-Leste</v>
      </c>
    </row>
    <row r="175" spans="1:3" x14ac:dyDescent="0.25">
      <c r="A175" s="4" t="s">
        <v>620</v>
      </c>
      <c r="B175" s="4" t="s">
        <v>620</v>
      </c>
      <c r="C175" s="4" t="str">
        <f t="shared" si="2"/>
        <v>Togo</v>
      </c>
    </row>
    <row r="176" spans="1:3" x14ac:dyDescent="0.25">
      <c r="A176" s="4" t="s">
        <v>622</v>
      </c>
      <c r="B176" s="4" t="s">
        <v>622</v>
      </c>
      <c r="C176" s="4" t="str">
        <f t="shared" si="2"/>
        <v>Tonga</v>
      </c>
    </row>
    <row r="177" spans="1:3" x14ac:dyDescent="0.25">
      <c r="A177" s="4" t="s">
        <v>623</v>
      </c>
      <c r="B177" s="4" t="s">
        <v>2104</v>
      </c>
      <c r="C177" s="4" t="str">
        <f t="shared" si="2"/>
        <v>Trinidad and Tobago</v>
      </c>
    </row>
    <row r="178" spans="1:3" x14ac:dyDescent="0.25">
      <c r="A178" s="4" t="s">
        <v>624</v>
      </c>
      <c r="B178" s="4" t="s">
        <v>2105</v>
      </c>
      <c r="C178" s="4" t="str">
        <f t="shared" si="2"/>
        <v>Tunisia</v>
      </c>
    </row>
    <row r="179" spans="1:3" x14ac:dyDescent="0.25">
      <c r="A179" s="4" t="s">
        <v>625</v>
      </c>
      <c r="B179" s="4" t="s">
        <v>2106</v>
      </c>
      <c r="C179" s="4" t="str">
        <f t="shared" si="2"/>
        <v>Turkey</v>
      </c>
    </row>
    <row r="180" spans="1:3" x14ac:dyDescent="0.25">
      <c r="A180" s="4" t="s">
        <v>626</v>
      </c>
      <c r="B180" s="4" t="s">
        <v>626</v>
      </c>
      <c r="C180" s="4" t="str">
        <f t="shared" si="2"/>
        <v>Turkmenistan</v>
      </c>
    </row>
    <row r="181" spans="1:3" x14ac:dyDescent="0.25">
      <c r="A181" s="4" t="s">
        <v>628</v>
      </c>
      <c r="B181" s="4" t="s">
        <v>628</v>
      </c>
      <c r="C181" s="4" t="str">
        <f t="shared" si="2"/>
        <v>Tuvalu</v>
      </c>
    </row>
    <row r="182" spans="1:3" x14ac:dyDescent="0.25">
      <c r="A182" s="4" t="s">
        <v>629</v>
      </c>
      <c r="B182" s="4" t="s">
        <v>629</v>
      </c>
      <c r="C182" s="4" t="str">
        <f t="shared" si="2"/>
        <v>Uganda</v>
      </c>
    </row>
    <row r="183" spans="1:3" x14ac:dyDescent="0.25">
      <c r="A183" s="4" t="s">
        <v>630</v>
      </c>
      <c r="B183" s="4" t="s">
        <v>2107</v>
      </c>
      <c r="C183" s="4" t="str">
        <f t="shared" si="2"/>
        <v>Ukraine</v>
      </c>
    </row>
    <row r="184" spans="1:3" x14ac:dyDescent="0.25">
      <c r="A184" s="4" t="s">
        <v>631</v>
      </c>
      <c r="B184" s="4" t="s">
        <v>2108</v>
      </c>
      <c r="C184" s="4" t="str">
        <f t="shared" si="2"/>
        <v>United Arab Emirates</v>
      </c>
    </row>
    <row r="185" spans="1:3" x14ac:dyDescent="0.25">
      <c r="A185" s="4" t="s">
        <v>360</v>
      </c>
      <c r="B185" s="4" t="s">
        <v>1537</v>
      </c>
      <c r="C185" s="4" t="str">
        <f t="shared" si="2"/>
        <v>United Kingdom</v>
      </c>
    </row>
    <row r="186" spans="1:3" x14ac:dyDescent="0.25">
      <c r="A186" s="4" t="s">
        <v>1441</v>
      </c>
      <c r="B186" s="4" t="s">
        <v>2109</v>
      </c>
      <c r="C186" s="4" t="str">
        <f t="shared" si="2"/>
        <v>United Republic of Tanzania</v>
      </c>
    </row>
    <row r="187" spans="1:3" x14ac:dyDescent="0.25">
      <c r="A187" s="4" t="s">
        <v>918</v>
      </c>
      <c r="B187" s="4" t="s">
        <v>2110</v>
      </c>
      <c r="C187" s="4" t="str">
        <f t="shared" si="2"/>
        <v>United States</v>
      </c>
    </row>
    <row r="188" spans="1:3" x14ac:dyDescent="0.25">
      <c r="A188" s="4" t="s">
        <v>632</v>
      </c>
      <c r="B188" s="4" t="s">
        <v>2111</v>
      </c>
      <c r="C188" s="4" t="str">
        <f t="shared" si="2"/>
        <v>Uruguay</v>
      </c>
    </row>
    <row r="189" spans="1:3" x14ac:dyDescent="0.25">
      <c r="A189" s="4" t="s">
        <v>633</v>
      </c>
      <c r="B189" s="4" t="s">
        <v>633</v>
      </c>
      <c r="C189" s="4" t="str">
        <f t="shared" si="2"/>
        <v>Uzbekistan</v>
      </c>
    </row>
    <row r="190" spans="1:3" x14ac:dyDescent="0.25">
      <c r="A190" s="4" t="s">
        <v>634</v>
      </c>
      <c r="B190" s="4" t="s">
        <v>634</v>
      </c>
      <c r="C190" s="4" t="str">
        <f t="shared" si="2"/>
        <v>Vanuatu</v>
      </c>
    </row>
    <row r="191" spans="1:3" x14ac:dyDescent="0.25">
      <c r="A191" s="4" t="s">
        <v>1442</v>
      </c>
      <c r="B191" s="4" t="s">
        <v>2112</v>
      </c>
      <c r="C191" s="4" t="str">
        <f t="shared" si="2"/>
        <v>Venezuela (Bolivarian Republic of)</v>
      </c>
    </row>
    <row r="192" spans="1:3" x14ac:dyDescent="0.25">
      <c r="A192" s="4" t="s">
        <v>635</v>
      </c>
      <c r="B192" s="4" t="s">
        <v>2113</v>
      </c>
      <c r="C192" s="4" t="str">
        <f t="shared" si="2"/>
        <v>Viet Nam</v>
      </c>
    </row>
    <row r="193" spans="1:3" x14ac:dyDescent="0.25">
      <c r="A193" s="4" t="s">
        <v>638</v>
      </c>
      <c r="B193" s="4" t="s">
        <v>2114</v>
      </c>
      <c r="C193" s="4" t="str">
        <f t="shared" si="2"/>
        <v>Yemen</v>
      </c>
    </row>
    <row r="194" spans="1:3" x14ac:dyDescent="0.25">
      <c r="A194" s="4" t="s">
        <v>639</v>
      </c>
      <c r="B194" s="4" t="s">
        <v>639</v>
      </c>
      <c r="C194" s="4" t="str">
        <f t="shared" si="2"/>
        <v>Zambia</v>
      </c>
    </row>
    <row r="195" spans="1:3" x14ac:dyDescent="0.25">
      <c r="A195" s="4" t="s">
        <v>640</v>
      </c>
      <c r="B195" s="4" t="s">
        <v>640</v>
      </c>
      <c r="C195" s="4" t="str">
        <f t="shared" si="2"/>
        <v>Zimbabwe</v>
      </c>
    </row>
  </sheetData>
  <sheetProtection formatCells="0" formatColumns="0" formatRows="0"/>
  <mergeCells count="1">
    <mergeCell ref="A1:B1"/>
  </mergeCells>
  <dataValidations count="1">
    <dataValidation type="list" allowBlank="1" showInputMessage="1" showErrorMessage="1" sqref="F5">
      <formula1>country_select</formula1>
    </dataValidation>
  </dataValidations>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rgb="FF0070C0"/>
  </sheetPr>
  <dimension ref="A1:C1294"/>
  <sheetViews>
    <sheetView zoomScale="108" zoomScaleNormal="108" workbookViewId="0">
      <pane xSplit="1" ySplit="1" topLeftCell="B915" activePane="bottomRight" state="frozen"/>
      <selection pane="topRight" activeCell="B1" sqref="B1"/>
      <selection pane="bottomLeft" activeCell="A2" sqref="A2"/>
      <selection pane="bottomRight" activeCell="A1220" sqref="A1220"/>
    </sheetView>
  </sheetViews>
  <sheetFormatPr defaultColWidth="11.44140625" defaultRowHeight="13.2" x14ac:dyDescent="0.25"/>
  <cols>
    <col min="1" max="1" width="8.33203125" style="358" customWidth="1"/>
    <col min="2" max="2" width="90.6640625" style="105" customWidth="1"/>
    <col min="3" max="3" width="90.6640625" style="707" customWidth="1"/>
    <col min="4" max="16384" width="11.44140625" style="71"/>
  </cols>
  <sheetData>
    <row r="1" spans="1:3" ht="14.4" x14ac:dyDescent="0.3">
      <c r="A1" s="357" t="s">
        <v>813</v>
      </c>
      <c r="B1" s="104" t="s">
        <v>814</v>
      </c>
      <c r="C1" s="653" t="s">
        <v>1393</v>
      </c>
    </row>
    <row r="2" spans="1:3" ht="24.6" x14ac:dyDescent="0.25">
      <c r="A2" s="103">
        <v>1</v>
      </c>
      <c r="B2" s="299" t="s">
        <v>701</v>
      </c>
      <c r="C2" s="654" t="s">
        <v>701</v>
      </c>
    </row>
    <row r="3" spans="1:3" ht="17.399999999999999" x14ac:dyDescent="0.25">
      <c r="A3" s="103">
        <v>2</v>
      </c>
      <c r="B3" s="300" t="s">
        <v>1510</v>
      </c>
      <c r="C3" s="655" t="s">
        <v>252</v>
      </c>
    </row>
    <row r="4" spans="1:3" x14ac:dyDescent="0.25">
      <c r="A4" s="103">
        <v>3</v>
      </c>
      <c r="B4" s="301" t="s">
        <v>1539</v>
      </c>
      <c r="C4" s="656" t="s">
        <v>253</v>
      </c>
    </row>
    <row r="5" spans="1:3" x14ac:dyDescent="0.25">
      <c r="A5" s="103">
        <v>4</v>
      </c>
      <c r="B5" s="301" t="s">
        <v>889</v>
      </c>
      <c r="C5" s="656" t="s">
        <v>889</v>
      </c>
    </row>
    <row r="6" spans="1:3" x14ac:dyDescent="0.25">
      <c r="A6" s="103">
        <v>5</v>
      </c>
      <c r="B6" s="301" t="s">
        <v>1541</v>
      </c>
      <c r="C6" s="656" t="s">
        <v>254</v>
      </c>
    </row>
    <row r="7" spans="1:3" x14ac:dyDescent="0.25">
      <c r="A7" s="103">
        <v>6</v>
      </c>
      <c r="B7" s="301" t="s">
        <v>693</v>
      </c>
      <c r="C7" s="656" t="s">
        <v>693</v>
      </c>
    </row>
    <row r="8" spans="1:3" x14ac:dyDescent="0.25">
      <c r="A8" s="103">
        <v>7</v>
      </c>
      <c r="B8" s="301" t="s">
        <v>144</v>
      </c>
      <c r="C8" s="656" t="s">
        <v>144</v>
      </c>
    </row>
    <row r="9" spans="1:3" x14ac:dyDescent="0.25">
      <c r="A9" s="103">
        <v>8</v>
      </c>
      <c r="B9" s="301" t="s">
        <v>707</v>
      </c>
      <c r="C9" s="656" t="s">
        <v>707</v>
      </c>
    </row>
    <row r="10" spans="1:3" x14ac:dyDescent="0.25">
      <c r="A10" s="103">
        <v>9</v>
      </c>
      <c r="B10" s="301" t="s">
        <v>702</v>
      </c>
      <c r="C10" s="656" t="s">
        <v>702</v>
      </c>
    </row>
    <row r="11" spans="1:3" x14ac:dyDescent="0.25">
      <c r="A11" s="103">
        <v>10</v>
      </c>
      <c r="B11" s="301" t="s">
        <v>703</v>
      </c>
      <c r="C11" s="656" t="s">
        <v>703</v>
      </c>
    </row>
    <row r="12" spans="1:3" x14ac:dyDescent="0.25">
      <c r="A12" s="103">
        <v>11</v>
      </c>
      <c r="B12" s="301" t="s">
        <v>704</v>
      </c>
      <c r="C12" s="656" t="s">
        <v>704</v>
      </c>
    </row>
    <row r="13" spans="1:3" x14ac:dyDescent="0.25">
      <c r="A13" s="103">
        <v>12</v>
      </c>
      <c r="B13" s="301" t="s">
        <v>705</v>
      </c>
      <c r="C13" s="656" t="s">
        <v>705</v>
      </c>
    </row>
    <row r="14" spans="1:3" x14ac:dyDescent="0.25">
      <c r="A14" s="103">
        <v>13</v>
      </c>
      <c r="B14" s="301" t="s">
        <v>706</v>
      </c>
      <c r="C14" s="656" t="s">
        <v>706</v>
      </c>
    </row>
    <row r="15" spans="1:3" x14ac:dyDescent="0.25">
      <c r="A15" s="103">
        <v>14</v>
      </c>
      <c r="B15" s="301" t="s">
        <v>229</v>
      </c>
      <c r="C15" s="656" t="s">
        <v>229</v>
      </c>
    </row>
    <row r="16" spans="1:3" x14ac:dyDescent="0.25">
      <c r="A16" s="103">
        <v>15</v>
      </c>
      <c r="B16" s="301" t="s">
        <v>234</v>
      </c>
      <c r="C16" s="656" t="s">
        <v>234</v>
      </c>
    </row>
    <row r="17" spans="1:3" x14ac:dyDescent="0.25">
      <c r="A17" s="103">
        <v>16</v>
      </c>
      <c r="B17" s="301" t="s">
        <v>724</v>
      </c>
      <c r="C17" s="656" t="s">
        <v>724</v>
      </c>
    </row>
    <row r="18" spans="1:3" x14ac:dyDescent="0.25">
      <c r="A18" s="103">
        <v>17</v>
      </c>
      <c r="B18" s="301" t="s">
        <v>248</v>
      </c>
      <c r="C18" s="656" t="s">
        <v>248</v>
      </c>
    </row>
    <row r="19" spans="1:3" x14ac:dyDescent="0.25">
      <c r="A19" s="103">
        <v>18</v>
      </c>
      <c r="B19" s="301" t="s">
        <v>233</v>
      </c>
      <c r="C19" s="656" t="s">
        <v>233</v>
      </c>
    </row>
    <row r="20" spans="1:3" x14ac:dyDescent="0.25">
      <c r="A20" s="103">
        <v>19</v>
      </c>
      <c r="B20" s="301" t="s">
        <v>1551</v>
      </c>
      <c r="C20" s="656" t="s">
        <v>143</v>
      </c>
    </row>
    <row r="21" spans="1:3" x14ac:dyDescent="0.25">
      <c r="A21" s="103">
        <v>20</v>
      </c>
      <c r="B21" s="302" t="s">
        <v>129</v>
      </c>
      <c r="C21" s="657" t="s">
        <v>129</v>
      </c>
    </row>
    <row r="22" spans="1:3" x14ac:dyDescent="0.25">
      <c r="A22" s="103">
        <v>21</v>
      </c>
      <c r="B22" s="303" t="s">
        <v>812</v>
      </c>
      <c r="C22" s="656" t="s">
        <v>812</v>
      </c>
    </row>
    <row r="23" spans="1:3" x14ac:dyDescent="0.25">
      <c r="A23" s="103">
        <v>22</v>
      </c>
      <c r="B23" s="301" t="s">
        <v>1556</v>
      </c>
      <c r="C23" s="656" t="s">
        <v>834</v>
      </c>
    </row>
    <row r="24" spans="1:3" x14ac:dyDescent="0.25">
      <c r="A24" s="103">
        <v>23</v>
      </c>
      <c r="B24" s="303" t="s">
        <v>833</v>
      </c>
      <c r="C24" s="656" t="s">
        <v>833</v>
      </c>
    </row>
    <row r="25" spans="1:3" ht="27" thickBot="1" x14ac:dyDescent="0.3">
      <c r="A25" s="103">
        <v>24</v>
      </c>
      <c r="B25" s="302" t="s">
        <v>1568</v>
      </c>
      <c r="C25" s="657" t="s">
        <v>213</v>
      </c>
    </row>
    <row r="26" spans="1:3" ht="13.8" thickBot="1" x14ac:dyDescent="0.3">
      <c r="A26" s="103">
        <v>25</v>
      </c>
      <c r="B26" s="304" t="s">
        <v>1569</v>
      </c>
      <c r="C26" s="656" t="s">
        <v>214</v>
      </c>
    </row>
    <row r="27" spans="1:3" ht="26.4" x14ac:dyDescent="0.25">
      <c r="A27" s="103">
        <v>26</v>
      </c>
      <c r="B27" s="304" t="s">
        <v>1570</v>
      </c>
      <c r="C27" s="656" t="s">
        <v>215</v>
      </c>
    </row>
    <row r="28" spans="1:3" ht="13.8" thickBot="1" x14ac:dyDescent="0.3">
      <c r="A28" s="103">
        <v>27</v>
      </c>
      <c r="B28" s="302" t="s">
        <v>1571</v>
      </c>
      <c r="C28" s="657" t="s">
        <v>128</v>
      </c>
    </row>
    <row r="29" spans="1:3" ht="13.8" thickBot="1" x14ac:dyDescent="0.3">
      <c r="A29" s="103">
        <v>28</v>
      </c>
      <c r="B29" s="305" t="s">
        <v>1572</v>
      </c>
      <c r="C29" s="656" t="s">
        <v>124</v>
      </c>
    </row>
    <row r="30" spans="1:3" ht="13.8" thickBot="1" x14ac:dyDescent="0.3">
      <c r="A30" s="103">
        <v>29</v>
      </c>
      <c r="B30" s="306" t="s">
        <v>1573</v>
      </c>
      <c r="C30" s="656" t="s">
        <v>127</v>
      </c>
    </row>
    <row r="31" spans="1:3" ht="13.8" thickBot="1" x14ac:dyDescent="0.3">
      <c r="A31" s="103">
        <v>30</v>
      </c>
      <c r="B31" s="306" t="s">
        <v>1574</v>
      </c>
      <c r="C31" s="656" t="s">
        <v>125</v>
      </c>
    </row>
    <row r="32" spans="1:3" ht="13.8" thickBot="1" x14ac:dyDescent="0.3">
      <c r="A32" s="103">
        <v>31</v>
      </c>
      <c r="B32" s="306" t="s">
        <v>1575</v>
      </c>
      <c r="C32" s="656" t="s">
        <v>126</v>
      </c>
    </row>
    <row r="33" spans="1:3" ht="17.399999999999999" x14ac:dyDescent="0.25">
      <c r="A33" s="103">
        <v>32</v>
      </c>
      <c r="B33" s="307" t="s">
        <v>1578</v>
      </c>
      <c r="C33" s="655" t="s">
        <v>255</v>
      </c>
    </row>
    <row r="34" spans="1:3" ht="52.8" x14ac:dyDescent="0.25">
      <c r="A34" s="103">
        <v>33</v>
      </c>
      <c r="B34" s="301" t="s">
        <v>1206</v>
      </c>
      <c r="C34" s="656" t="s">
        <v>1206</v>
      </c>
    </row>
    <row r="35" spans="1:3" x14ac:dyDescent="0.25">
      <c r="A35" s="103">
        <v>34</v>
      </c>
      <c r="B35" s="303" t="s">
        <v>844</v>
      </c>
      <c r="C35" s="656" t="s">
        <v>844</v>
      </c>
    </row>
    <row r="36" spans="1:3" ht="26.4" x14ac:dyDescent="0.25">
      <c r="A36" s="103">
        <v>35</v>
      </c>
      <c r="B36" t="s">
        <v>1201</v>
      </c>
      <c r="C36" s="658" t="s">
        <v>1201</v>
      </c>
    </row>
    <row r="37" spans="1:3" ht="26.4" x14ac:dyDescent="0.25">
      <c r="A37" s="103">
        <v>36</v>
      </c>
      <c r="B37" s="303" t="s">
        <v>976</v>
      </c>
      <c r="C37" s="656" t="s">
        <v>976</v>
      </c>
    </row>
    <row r="38" spans="1:3" ht="26.4" x14ac:dyDescent="0.25">
      <c r="A38" s="103">
        <v>37</v>
      </c>
      <c r="B38" t="s">
        <v>1202</v>
      </c>
      <c r="C38" s="658" t="s">
        <v>1202</v>
      </c>
    </row>
    <row r="39" spans="1:3" ht="26.4" x14ac:dyDescent="0.25">
      <c r="A39" s="103">
        <v>38</v>
      </c>
      <c r="B39" s="303" t="s">
        <v>845</v>
      </c>
      <c r="C39" s="656" t="s">
        <v>845</v>
      </c>
    </row>
    <row r="40" spans="1:3" ht="39.6" x14ac:dyDescent="0.25">
      <c r="A40" s="103">
        <v>39</v>
      </c>
      <c r="B40" s="308" t="s">
        <v>849</v>
      </c>
      <c r="C40" s="659" t="s">
        <v>849</v>
      </c>
    </row>
    <row r="41" spans="1:3" x14ac:dyDescent="0.25">
      <c r="A41" s="103">
        <v>40</v>
      </c>
      <c r="B41" s="303" t="s">
        <v>1609</v>
      </c>
      <c r="C41" s="656" t="s">
        <v>846</v>
      </c>
    </row>
    <row r="42" spans="1:3" ht="105.6" x14ac:dyDescent="0.25">
      <c r="A42" s="103">
        <v>41</v>
      </c>
      <c r="B42" s="308" t="s">
        <v>1610</v>
      </c>
      <c r="C42" s="659" t="s">
        <v>847</v>
      </c>
    </row>
    <row r="43" spans="1:3" ht="66" x14ac:dyDescent="0.25">
      <c r="A43" s="103">
        <v>42</v>
      </c>
      <c r="B43" s="303" t="s">
        <v>850</v>
      </c>
      <c r="C43" s="656" t="s">
        <v>850</v>
      </c>
    </row>
    <row r="44" spans="1:3" ht="26.4" x14ac:dyDescent="0.25">
      <c r="A44" s="103">
        <v>43</v>
      </c>
      <c r="B44" s="303" t="s">
        <v>1613</v>
      </c>
      <c r="C44" s="656" t="s">
        <v>848</v>
      </c>
    </row>
    <row r="45" spans="1:3" x14ac:dyDescent="0.25">
      <c r="A45" s="103">
        <v>44</v>
      </c>
      <c r="B45" s="301" t="s">
        <v>736</v>
      </c>
      <c r="C45" s="656" t="s">
        <v>736</v>
      </c>
    </row>
    <row r="46" spans="1:3" ht="52.8" x14ac:dyDescent="0.25">
      <c r="A46" s="103">
        <v>45</v>
      </c>
      <c r="B46" s="301" t="s">
        <v>1163</v>
      </c>
      <c r="C46" s="656" t="s">
        <v>1163</v>
      </c>
    </row>
    <row r="47" spans="1:3" ht="39.6" x14ac:dyDescent="0.25">
      <c r="A47" s="103">
        <v>46</v>
      </c>
      <c r="B47" s="302" t="s">
        <v>1615</v>
      </c>
      <c r="C47" s="657" t="s">
        <v>1205</v>
      </c>
    </row>
    <row r="48" spans="1:3" ht="31.2" x14ac:dyDescent="0.25">
      <c r="A48" s="103">
        <v>47</v>
      </c>
      <c r="B48" s="309" t="s">
        <v>1616</v>
      </c>
      <c r="C48" s="660" t="s">
        <v>148</v>
      </c>
    </row>
    <row r="49" spans="1:3" ht="52.8" x14ac:dyDescent="0.25">
      <c r="A49" s="103">
        <v>48</v>
      </c>
      <c r="B49" s="302" t="s">
        <v>171</v>
      </c>
      <c r="C49" s="657" t="s">
        <v>1642</v>
      </c>
    </row>
    <row r="50" spans="1:3" ht="26.4" x14ac:dyDescent="0.25">
      <c r="A50" s="103">
        <v>49</v>
      </c>
      <c r="B50" s="301" t="s">
        <v>1619</v>
      </c>
      <c r="C50" s="656" t="s">
        <v>892</v>
      </c>
    </row>
    <row r="51" spans="1:3" ht="39.6" x14ac:dyDescent="0.25">
      <c r="A51" s="103">
        <v>50</v>
      </c>
      <c r="B51" s="301" t="s">
        <v>1620</v>
      </c>
      <c r="C51" s="656" t="s">
        <v>782</v>
      </c>
    </row>
    <row r="52" spans="1:3" ht="39.6" x14ac:dyDescent="0.25">
      <c r="A52" s="103">
        <v>51</v>
      </c>
      <c r="B52" s="301" t="s">
        <v>1621</v>
      </c>
      <c r="C52" s="656" t="s">
        <v>852</v>
      </c>
    </row>
    <row r="53" spans="1:3" x14ac:dyDescent="0.25">
      <c r="A53" s="103">
        <v>52</v>
      </c>
      <c r="B53" s="303" t="s">
        <v>1622</v>
      </c>
      <c r="C53" s="656" t="s">
        <v>851</v>
      </c>
    </row>
    <row r="54" spans="1:3" ht="13.8" thickBot="1" x14ac:dyDescent="0.3">
      <c r="A54" s="103">
        <v>53</v>
      </c>
      <c r="B54" s="301" t="s">
        <v>1623</v>
      </c>
      <c r="C54" s="656" t="s">
        <v>205</v>
      </c>
    </row>
    <row r="55" spans="1:3" ht="39.6" x14ac:dyDescent="0.25">
      <c r="A55" s="103">
        <v>54</v>
      </c>
      <c r="B55" s="310" t="s">
        <v>1625</v>
      </c>
      <c r="C55" s="656" t="s">
        <v>149</v>
      </c>
    </row>
    <row r="56" spans="1:3" ht="79.2" x14ac:dyDescent="0.25">
      <c r="A56" s="103">
        <v>55</v>
      </c>
      <c r="B56" s="301" t="s">
        <v>1164</v>
      </c>
      <c r="C56" s="656" t="s">
        <v>1164</v>
      </c>
    </row>
    <row r="57" spans="1:3" ht="79.2" x14ac:dyDescent="0.25">
      <c r="A57" s="103">
        <v>56</v>
      </c>
      <c r="B57" s="301" t="s">
        <v>853</v>
      </c>
      <c r="C57" s="656" t="s">
        <v>853</v>
      </c>
    </row>
    <row r="58" spans="1:3" ht="26.4" x14ac:dyDescent="0.25">
      <c r="A58" s="103">
        <v>57</v>
      </c>
      <c r="B58" s="301" t="s">
        <v>263</v>
      </c>
      <c r="C58" s="656" t="s">
        <v>263</v>
      </c>
    </row>
    <row r="59" spans="1:3" ht="26.4" x14ac:dyDescent="0.25">
      <c r="A59" s="103">
        <v>58</v>
      </c>
      <c r="B59" s="301" t="s">
        <v>150</v>
      </c>
      <c r="C59" s="656" t="s">
        <v>150</v>
      </c>
    </row>
    <row r="60" spans="1:3" ht="79.2" x14ac:dyDescent="0.25">
      <c r="A60" s="103">
        <v>59</v>
      </c>
      <c r="B60" s="302" t="s">
        <v>989</v>
      </c>
      <c r="C60" s="657" t="s">
        <v>1643</v>
      </c>
    </row>
    <row r="61" spans="1:3" ht="15.6" x14ac:dyDescent="0.25">
      <c r="A61" s="103">
        <v>60</v>
      </c>
      <c r="B61" s="311" t="s">
        <v>1628</v>
      </c>
      <c r="C61" s="660" t="s">
        <v>151</v>
      </c>
    </row>
    <row r="62" spans="1:3" x14ac:dyDescent="0.25">
      <c r="A62" s="103">
        <v>61</v>
      </c>
      <c r="B62" s="302" t="s">
        <v>1629</v>
      </c>
      <c r="C62" s="657" t="s">
        <v>152</v>
      </c>
    </row>
    <row r="63" spans="1:3" x14ac:dyDescent="0.25">
      <c r="A63" s="103">
        <v>62</v>
      </c>
      <c r="B63" s="303" t="s">
        <v>1629</v>
      </c>
      <c r="C63" s="656" t="s">
        <v>154</v>
      </c>
    </row>
    <row r="64" spans="1:3" x14ac:dyDescent="0.25">
      <c r="A64" s="103">
        <v>63</v>
      </c>
      <c r="B64" s="301" t="s">
        <v>153</v>
      </c>
      <c r="C64" s="656" t="s">
        <v>153</v>
      </c>
    </row>
    <row r="65" spans="1:3" x14ac:dyDescent="0.25">
      <c r="A65" s="103">
        <v>64</v>
      </c>
      <c r="B65" s="303" t="s">
        <v>1630</v>
      </c>
      <c r="C65" s="656" t="s">
        <v>155</v>
      </c>
    </row>
    <row r="66" spans="1:3" x14ac:dyDescent="0.25">
      <c r="A66" s="103">
        <v>65</v>
      </c>
      <c r="B66" s="301" t="s">
        <v>854</v>
      </c>
      <c r="C66" s="656" t="s">
        <v>854</v>
      </c>
    </row>
    <row r="67" spans="1:3" x14ac:dyDescent="0.25">
      <c r="A67" s="103">
        <v>66</v>
      </c>
      <c r="B67" s="301" t="s">
        <v>1631</v>
      </c>
      <c r="C67" s="656" t="s">
        <v>161</v>
      </c>
    </row>
    <row r="68" spans="1:3" x14ac:dyDescent="0.25">
      <c r="A68" s="103">
        <v>67</v>
      </c>
      <c r="B68" s="301" t="s">
        <v>735</v>
      </c>
      <c r="C68" s="656" t="s">
        <v>735</v>
      </c>
    </row>
    <row r="69" spans="1:3" x14ac:dyDescent="0.25">
      <c r="A69" s="103">
        <v>68</v>
      </c>
      <c r="B69" s="303" t="s">
        <v>1632</v>
      </c>
      <c r="C69" s="656" t="s">
        <v>156</v>
      </c>
    </row>
    <row r="70" spans="1:3" x14ac:dyDescent="0.25">
      <c r="A70" s="103">
        <v>69</v>
      </c>
      <c r="B70" s="302" t="s">
        <v>1633</v>
      </c>
      <c r="C70" s="657" t="s">
        <v>157</v>
      </c>
    </row>
    <row r="71" spans="1:3" x14ac:dyDescent="0.25">
      <c r="A71" s="103">
        <v>70</v>
      </c>
      <c r="B71" s="312" t="s">
        <v>1635</v>
      </c>
      <c r="C71" s="656" t="s">
        <v>158</v>
      </c>
    </row>
    <row r="72" spans="1:3" x14ac:dyDescent="0.25">
      <c r="A72" s="103">
        <v>71</v>
      </c>
      <c r="B72" s="301" t="s">
        <v>1636</v>
      </c>
      <c r="C72" s="656" t="s">
        <v>159</v>
      </c>
    </row>
    <row r="73" spans="1:3" ht="26.4" x14ac:dyDescent="0.25">
      <c r="A73" s="103">
        <v>72</v>
      </c>
      <c r="B73" s="312" t="s">
        <v>1637</v>
      </c>
      <c r="C73" s="656" t="s">
        <v>160</v>
      </c>
    </row>
    <row r="74" spans="1:3" ht="15.6" x14ac:dyDescent="0.25">
      <c r="A74" s="103">
        <v>73</v>
      </c>
      <c r="B74" s="311" t="s">
        <v>1638</v>
      </c>
      <c r="C74" s="660" t="s">
        <v>162</v>
      </c>
    </row>
    <row r="75" spans="1:3" ht="66" x14ac:dyDescent="0.25">
      <c r="A75" s="103">
        <v>74</v>
      </c>
      <c r="B75" s="301" t="s">
        <v>163</v>
      </c>
      <c r="C75" s="656" t="s">
        <v>163</v>
      </c>
    </row>
    <row r="76" spans="1:3" ht="52.8" x14ac:dyDescent="0.25">
      <c r="A76" s="103">
        <v>75</v>
      </c>
      <c r="B76" s="301" t="s">
        <v>1640</v>
      </c>
      <c r="C76" s="656" t="s">
        <v>709</v>
      </c>
    </row>
    <row r="77" spans="1:3" ht="66" x14ac:dyDescent="0.25">
      <c r="A77" s="103">
        <v>76</v>
      </c>
      <c r="B77" s="301" t="s">
        <v>1641</v>
      </c>
      <c r="C77" s="656" t="s">
        <v>783</v>
      </c>
    </row>
    <row r="78" spans="1:3" x14ac:dyDescent="0.25">
      <c r="A78" s="103">
        <v>77</v>
      </c>
      <c r="B78" s="313" t="s">
        <v>1684</v>
      </c>
      <c r="C78" s="661" t="s">
        <v>708</v>
      </c>
    </row>
    <row r="79" spans="1:3" x14ac:dyDescent="0.25">
      <c r="A79" s="103">
        <v>78</v>
      </c>
      <c r="B79" s="314" t="s">
        <v>1685</v>
      </c>
      <c r="C79" s="657" t="s">
        <v>164</v>
      </c>
    </row>
    <row r="80" spans="1:3" x14ac:dyDescent="0.25">
      <c r="A80" s="103">
        <v>79</v>
      </c>
      <c r="B80" s="315" t="s">
        <v>1686</v>
      </c>
      <c r="C80" s="656" t="s">
        <v>165</v>
      </c>
    </row>
    <row r="81" spans="1:3" ht="13.8" thickBot="1" x14ac:dyDescent="0.3">
      <c r="A81" s="103">
        <v>80</v>
      </c>
      <c r="B81" s="316" t="s">
        <v>1687</v>
      </c>
      <c r="C81" s="662" t="s">
        <v>166</v>
      </c>
    </row>
    <row r="82" spans="1:3" ht="26.4" x14ac:dyDescent="0.25">
      <c r="A82" s="103">
        <v>81</v>
      </c>
      <c r="B82" s="315" t="s">
        <v>1692</v>
      </c>
      <c r="C82" s="656" t="s">
        <v>168</v>
      </c>
    </row>
    <row r="83" spans="1:3" x14ac:dyDescent="0.25">
      <c r="A83" s="103">
        <v>82</v>
      </c>
      <c r="B83" s="315" t="s">
        <v>1688</v>
      </c>
      <c r="C83" s="656" t="s">
        <v>856</v>
      </c>
    </row>
    <row r="84" spans="1:3" ht="26.4" x14ac:dyDescent="0.25">
      <c r="A84" s="103">
        <v>83</v>
      </c>
      <c r="B84" s="315" t="s">
        <v>1689</v>
      </c>
      <c r="C84" s="656" t="s">
        <v>1165</v>
      </c>
    </row>
    <row r="85" spans="1:3" ht="26.4" x14ac:dyDescent="0.25">
      <c r="A85" s="103">
        <v>84</v>
      </c>
      <c r="B85" s="315" t="s">
        <v>1690</v>
      </c>
      <c r="C85" s="656" t="s">
        <v>855</v>
      </c>
    </row>
    <row r="86" spans="1:3" ht="26.4" x14ac:dyDescent="0.25">
      <c r="A86" s="103">
        <v>85</v>
      </c>
      <c r="B86" s="315" t="s">
        <v>1691</v>
      </c>
      <c r="C86" s="656" t="s">
        <v>175</v>
      </c>
    </row>
    <row r="87" spans="1:3" ht="15.6" x14ac:dyDescent="0.25">
      <c r="A87" s="103">
        <v>86</v>
      </c>
      <c r="B87" s="311" t="s">
        <v>1702</v>
      </c>
      <c r="C87" s="660" t="s">
        <v>264</v>
      </c>
    </row>
    <row r="88" spans="1:3" ht="17.399999999999999" x14ac:dyDescent="0.25">
      <c r="A88" s="103">
        <v>87</v>
      </c>
      <c r="B88" s="300" t="s">
        <v>835</v>
      </c>
      <c r="C88" s="655" t="s">
        <v>835</v>
      </c>
    </row>
    <row r="89" spans="1:3" ht="15.6" x14ac:dyDescent="0.25">
      <c r="A89" s="103">
        <v>88</v>
      </c>
      <c r="B89" s="317" t="s">
        <v>256</v>
      </c>
      <c r="C89" s="660" t="s">
        <v>256</v>
      </c>
    </row>
    <row r="90" spans="1:3" ht="20.399999999999999" x14ac:dyDescent="0.25">
      <c r="A90" s="103">
        <v>89</v>
      </c>
      <c r="B90" s="318" t="s">
        <v>836</v>
      </c>
      <c r="C90" s="663" t="s">
        <v>836</v>
      </c>
    </row>
    <row r="91" spans="1:3" ht="30.6" x14ac:dyDescent="0.25">
      <c r="A91" s="103">
        <v>90</v>
      </c>
      <c r="B91" s="318" t="s">
        <v>860</v>
      </c>
      <c r="C91" s="663" t="s">
        <v>860</v>
      </c>
    </row>
    <row r="92" spans="1:3" ht="20.399999999999999" x14ac:dyDescent="0.25">
      <c r="A92" s="103">
        <v>91</v>
      </c>
      <c r="B92" s="318" t="s">
        <v>837</v>
      </c>
      <c r="C92" s="663" t="s">
        <v>837</v>
      </c>
    </row>
    <row r="93" spans="1:3" ht="41.4" thickBot="1" x14ac:dyDescent="0.3">
      <c r="A93" s="103">
        <v>92</v>
      </c>
      <c r="B93" s="318" t="s">
        <v>861</v>
      </c>
      <c r="C93" s="663" t="s">
        <v>861</v>
      </c>
    </row>
    <row r="94" spans="1:3" ht="13.8" thickBot="1" x14ac:dyDescent="0.3">
      <c r="A94" s="103">
        <v>93</v>
      </c>
      <c r="B94" s="319" t="s">
        <v>691</v>
      </c>
      <c r="C94" s="664" t="s">
        <v>691</v>
      </c>
    </row>
    <row r="95" spans="1:3" ht="13.8" thickBot="1" x14ac:dyDescent="0.3">
      <c r="A95" s="103">
        <v>94</v>
      </c>
      <c r="B95" s="320" t="s">
        <v>838</v>
      </c>
      <c r="C95" s="664" t="s">
        <v>838</v>
      </c>
    </row>
    <row r="96" spans="1:3" ht="13.8" thickBot="1" x14ac:dyDescent="0.3">
      <c r="A96" s="103">
        <v>95</v>
      </c>
      <c r="B96" s="320" t="s">
        <v>839</v>
      </c>
      <c r="C96" s="664" t="s">
        <v>839</v>
      </c>
    </row>
    <row r="97" spans="1:3" ht="21" thickBot="1" x14ac:dyDescent="0.3">
      <c r="A97" s="103">
        <v>96</v>
      </c>
      <c r="B97" s="320" t="s">
        <v>692</v>
      </c>
      <c r="C97" s="664" t="s">
        <v>692</v>
      </c>
    </row>
    <row r="98" spans="1:3" x14ac:dyDescent="0.25">
      <c r="A98" s="103">
        <v>97</v>
      </c>
      <c r="B98" s="321" t="s">
        <v>857</v>
      </c>
      <c r="C98" s="665" t="s">
        <v>857</v>
      </c>
    </row>
    <row r="99" spans="1:3" ht="34.799999999999997" x14ac:dyDescent="0.25">
      <c r="A99" s="103">
        <v>98</v>
      </c>
      <c r="B99" s="300" t="s">
        <v>258</v>
      </c>
      <c r="C99" s="655" t="s">
        <v>258</v>
      </c>
    </row>
    <row r="100" spans="1:3" ht="15.6" x14ac:dyDescent="0.25">
      <c r="A100" s="103">
        <v>99</v>
      </c>
      <c r="B100" s="317" t="s">
        <v>242</v>
      </c>
      <c r="C100" s="660" t="s">
        <v>242</v>
      </c>
    </row>
    <row r="101" spans="1:3" x14ac:dyDescent="0.25">
      <c r="A101" s="103">
        <v>100</v>
      </c>
      <c r="B101" s="314" t="s">
        <v>1726</v>
      </c>
      <c r="C101" s="657" t="s">
        <v>694</v>
      </c>
    </row>
    <row r="102" spans="1:3" ht="14.4" x14ac:dyDescent="0.25">
      <c r="A102" s="103">
        <v>101</v>
      </c>
      <c r="B102" s="322"/>
      <c r="C102" s="666"/>
    </row>
    <row r="103" spans="1:3" x14ac:dyDescent="0.25">
      <c r="A103" s="103">
        <v>102</v>
      </c>
      <c r="B103" s="318" t="s">
        <v>131</v>
      </c>
      <c r="C103" s="663" t="s">
        <v>131</v>
      </c>
    </row>
    <row r="104" spans="1:3" x14ac:dyDescent="0.25">
      <c r="A104" s="103">
        <v>103</v>
      </c>
      <c r="B104" s="314" t="s">
        <v>1727</v>
      </c>
      <c r="C104" s="657" t="s">
        <v>130</v>
      </c>
    </row>
    <row r="105" spans="1:3" x14ac:dyDescent="0.25">
      <c r="A105" s="103">
        <v>104</v>
      </c>
      <c r="B105" s="318" t="s">
        <v>1728</v>
      </c>
      <c r="C105" s="663" t="s">
        <v>650</v>
      </c>
    </row>
    <row r="106" spans="1:3" x14ac:dyDescent="0.25">
      <c r="A106" s="103">
        <v>105</v>
      </c>
      <c r="B106" s="314" t="s">
        <v>136</v>
      </c>
      <c r="C106" s="657" t="s">
        <v>136</v>
      </c>
    </row>
    <row r="107" spans="1:3" ht="40.799999999999997" x14ac:dyDescent="0.25">
      <c r="A107" s="103">
        <v>106</v>
      </c>
      <c r="B107" s="318" t="s">
        <v>862</v>
      </c>
      <c r="C107" s="663" t="s">
        <v>862</v>
      </c>
    </row>
    <row r="108" spans="1:3" x14ac:dyDescent="0.25">
      <c r="A108" s="103">
        <v>107</v>
      </c>
      <c r="B108" s="314" t="s">
        <v>135</v>
      </c>
      <c r="C108" s="657" t="s">
        <v>135</v>
      </c>
    </row>
    <row r="109" spans="1:3" ht="30.6" x14ac:dyDescent="0.25">
      <c r="A109" s="103">
        <v>108</v>
      </c>
      <c r="B109" s="323" t="s">
        <v>1175</v>
      </c>
      <c r="C109" s="667" t="s">
        <v>1644</v>
      </c>
    </row>
    <row r="110" spans="1:3" x14ac:dyDescent="0.25">
      <c r="A110" s="103">
        <v>109</v>
      </c>
      <c r="B110" s="324" t="s">
        <v>863</v>
      </c>
      <c r="C110" s="668" t="s">
        <v>863</v>
      </c>
    </row>
    <row r="111" spans="1:3" x14ac:dyDescent="0.25">
      <c r="A111" s="103">
        <v>110</v>
      </c>
      <c r="B111" s="318" t="s">
        <v>864</v>
      </c>
      <c r="C111" s="663" t="s">
        <v>864</v>
      </c>
    </row>
    <row r="112" spans="1:3" x14ac:dyDescent="0.25">
      <c r="A112" s="103">
        <v>111</v>
      </c>
      <c r="B112" s="301" t="s">
        <v>147</v>
      </c>
      <c r="C112" s="656" t="s">
        <v>147</v>
      </c>
    </row>
    <row r="113" spans="1:3" ht="26.4" x14ac:dyDescent="0.25">
      <c r="A113" s="103">
        <v>112</v>
      </c>
      <c r="B113" s="314" t="s">
        <v>1730</v>
      </c>
      <c r="C113" s="657" t="s">
        <v>695</v>
      </c>
    </row>
    <row r="114" spans="1:3" ht="20.399999999999999" x14ac:dyDescent="0.25">
      <c r="A114" s="103">
        <v>113</v>
      </c>
      <c r="B114" s="318" t="s">
        <v>178</v>
      </c>
      <c r="C114" s="663" t="s">
        <v>178</v>
      </c>
    </row>
    <row r="115" spans="1:3" ht="26.4" x14ac:dyDescent="0.25">
      <c r="A115" s="103">
        <v>114</v>
      </c>
      <c r="B115" s="314" t="s">
        <v>1732</v>
      </c>
      <c r="C115" s="657" t="s">
        <v>696</v>
      </c>
    </row>
    <row r="116" spans="1:3" ht="30.6" x14ac:dyDescent="0.25">
      <c r="A116" s="103">
        <v>115</v>
      </c>
      <c r="B116" s="318" t="s">
        <v>1088</v>
      </c>
      <c r="C116" s="663" t="s">
        <v>1088</v>
      </c>
    </row>
    <row r="117" spans="1:3" ht="39.6" x14ac:dyDescent="0.25">
      <c r="A117" s="103">
        <v>116</v>
      </c>
      <c r="B117" s="314" t="s">
        <v>1734</v>
      </c>
      <c r="C117" s="657" t="s">
        <v>646</v>
      </c>
    </row>
    <row r="118" spans="1:3" ht="14.4" x14ac:dyDescent="0.25">
      <c r="A118" s="103">
        <v>117</v>
      </c>
      <c r="B118" s="322"/>
      <c r="C118" s="666"/>
    </row>
    <row r="119" spans="1:3" ht="20.399999999999999" x14ac:dyDescent="0.25">
      <c r="A119" s="103">
        <v>118</v>
      </c>
      <c r="B119" s="318" t="s">
        <v>1086</v>
      </c>
      <c r="C119" s="663" t="s">
        <v>1086</v>
      </c>
    </row>
    <row r="120" spans="1:3" x14ac:dyDescent="0.25">
      <c r="A120" s="103">
        <v>119</v>
      </c>
      <c r="B120" s="314" t="s">
        <v>1736</v>
      </c>
      <c r="C120" s="657" t="s">
        <v>279</v>
      </c>
    </row>
    <row r="121" spans="1:3" x14ac:dyDescent="0.25">
      <c r="A121" s="103">
        <v>120</v>
      </c>
      <c r="B121" s="318" t="s">
        <v>1737</v>
      </c>
      <c r="C121" s="663" t="s">
        <v>186</v>
      </c>
    </row>
    <row r="122" spans="1:3" x14ac:dyDescent="0.25">
      <c r="A122" s="103">
        <v>121</v>
      </c>
      <c r="B122" s="314" t="s">
        <v>1738</v>
      </c>
      <c r="C122" s="657" t="s">
        <v>180</v>
      </c>
    </row>
    <row r="123" spans="1:3" ht="20.399999999999999" x14ac:dyDescent="0.25">
      <c r="A123" s="103">
        <v>122</v>
      </c>
      <c r="B123" s="318" t="s">
        <v>1739</v>
      </c>
      <c r="C123" s="663" t="s">
        <v>1087</v>
      </c>
    </row>
    <row r="124" spans="1:3" ht="26.4" x14ac:dyDescent="0.25">
      <c r="A124" s="103">
        <v>123</v>
      </c>
      <c r="B124" s="314" t="s">
        <v>1745</v>
      </c>
      <c r="C124" s="657" t="s">
        <v>169</v>
      </c>
    </row>
    <row r="125" spans="1:3" x14ac:dyDescent="0.25">
      <c r="A125" s="103">
        <v>124</v>
      </c>
      <c r="B125" s="325" t="s">
        <v>1747</v>
      </c>
      <c r="C125" s="664" t="s">
        <v>641</v>
      </c>
    </row>
    <row r="126" spans="1:3" x14ac:dyDescent="0.25">
      <c r="A126" s="103">
        <v>125</v>
      </c>
      <c r="B126" s="325" t="s">
        <v>1748</v>
      </c>
      <c r="C126" s="664" t="s">
        <v>187</v>
      </c>
    </row>
    <row r="127" spans="1:3" x14ac:dyDescent="0.25">
      <c r="A127" s="103">
        <v>126</v>
      </c>
      <c r="B127" s="325" t="s">
        <v>1749</v>
      </c>
      <c r="C127" s="664" t="s">
        <v>172</v>
      </c>
    </row>
    <row r="128" spans="1:3" x14ac:dyDescent="0.25">
      <c r="A128" s="103">
        <v>127</v>
      </c>
      <c r="B128" s="325" t="s">
        <v>1750</v>
      </c>
      <c r="C128" s="664" t="s">
        <v>642</v>
      </c>
    </row>
    <row r="129" spans="1:3" x14ac:dyDescent="0.25">
      <c r="A129" s="103">
        <v>128</v>
      </c>
      <c r="B129" s="314" t="s">
        <v>1752</v>
      </c>
      <c r="C129" s="657" t="s">
        <v>188</v>
      </c>
    </row>
    <row r="130" spans="1:3" x14ac:dyDescent="0.25">
      <c r="A130" s="103">
        <v>129</v>
      </c>
      <c r="B130" s="325" t="s">
        <v>1753</v>
      </c>
      <c r="C130" s="664" t="s">
        <v>189</v>
      </c>
    </row>
    <row r="131" spans="1:3" x14ac:dyDescent="0.25">
      <c r="A131" s="103">
        <v>130</v>
      </c>
      <c r="B131" s="325" t="s">
        <v>1754</v>
      </c>
      <c r="C131" s="664" t="s">
        <v>190</v>
      </c>
    </row>
    <row r="132" spans="1:3" x14ac:dyDescent="0.25">
      <c r="A132" s="103">
        <v>131</v>
      </c>
      <c r="B132" s="325" t="s">
        <v>1755</v>
      </c>
      <c r="C132" s="664" t="s">
        <v>191</v>
      </c>
    </row>
    <row r="133" spans="1:3" x14ac:dyDescent="0.25">
      <c r="A133" s="103">
        <v>132</v>
      </c>
      <c r="B133" s="325" t="s">
        <v>1756</v>
      </c>
      <c r="C133" s="664" t="s">
        <v>192</v>
      </c>
    </row>
    <row r="134" spans="1:3" x14ac:dyDescent="0.25">
      <c r="A134" s="103">
        <v>133</v>
      </c>
      <c r="B134" s="325" t="s">
        <v>1757</v>
      </c>
      <c r="C134" s="664" t="s">
        <v>193</v>
      </c>
    </row>
    <row r="135" spans="1:3" x14ac:dyDescent="0.25">
      <c r="A135" s="103">
        <v>134</v>
      </c>
      <c r="B135" s="325" t="s">
        <v>1758</v>
      </c>
      <c r="C135" s="664" t="s">
        <v>194</v>
      </c>
    </row>
    <row r="136" spans="1:3" x14ac:dyDescent="0.25">
      <c r="A136" s="103">
        <v>135</v>
      </c>
      <c r="B136" s="325" t="s">
        <v>1759</v>
      </c>
      <c r="C136" s="664" t="s">
        <v>228</v>
      </c>
    </row>
    <row r="137" spans="1:3" ht="26.4" x14ac:dyDescent="0.25">
      <c r="A137" s="103">
        <v>136</v>
      </c>
      <c r="B137" s="314" t="s">
        <v>206</v>
      </c>
      <c r="C137" s="657" t="s">
        <v>206</v>
      </c>
    </row>
    <row r="138" spans="1:3" ht="26.4" x14ac:dyDescent="0.25">
      <c r="A138" s="103">
        <v>137</v>
      </c>
      <c r="B138" s="314" t="s">
        <v>196</v>
      </c>
      <c r="C138" s="657" t="s">
        <v>196</v>
      </c>
    </row>
    <row r="139" spans="1:3" ht="30.6" x14ac:dyDescent="0.25">
      <c r="A139" s="103">
        <v>138</v>
      </c>
      <c r="B139" s="326" t="s">
        <v>865</v>
      </c>
      <c r="C139" s="663" t="s">
        <v>865</v>
      </c>
    </row>
    <row r="140" spans="1:3" ht="26.4" x14ac:dyDescent="0.25">
      <c r="A140" s="103">
        <v>139</v>
      </c>
      <c r="B140" s="327" t="s">
        <v>142</v>
      </c>
      <c r="C140" s="657" t="s">
        <v>142</v>
      </c>
    </row>
    <row r="141" spans="1:3" x14ac:dyDescent="0.25">
      <c r="A141" s="103">
        <v>140</v>
      </c>
      <c r="B141" s="314" t="s">
        <v>195</v>
      </c>
      <c r="C141" s="657" t="s">
        <v>195</v>
      </c>
    </row>
    <row r="142" spans="1:3" ht="20.399999999999999" x14ac:dyDescent="0.25">
      <c r="A142" s="103">
        <v>141</v>
      </c>
      <c r="B142" s="326" t="s">
        <v>893</v>
      </c>
      <c r="C142" s="663" t="s">
        <v>893</v>
      </c>
    </row>
    <row r="143" spans="1:3" x14ac:dyDescent="0.25">
      <c r="A143" s="103">
        <v>142</v>
      </c>
      <c r="B143" s="325" t="s">
        <v>280</v>
      </c>
      <c r="C143" s="664" t="s">
        <v>280</v>
      </c>
    </row>
    <row r="144" spans="1:3" x14ac:dyDescent="0.25">
      <c r="A144" s="103">
        <v>143</v>
      </c>
      <c r="B144" s="326" t="s">
        <v>197</v>
      </c>
      <c r="C144" s="663" t="s">
        <v>197</v>
      </c>
    </row>
    <row r="145" spans="1:3" x14ac:dyDescent="0.25">
      <c r="A145" s="103">
        <v>144</v>
      </c>
      <c r="B145" s="325" t="s">
        <v>281</v>
      </c>
      <c r="C145" s="664" t="s">
        <v>281</v>
      </c>
    </row>
    <row r="146" spans="1:3" x14ac:dyDescent="0.25">
      <c r="A146" s="103">
        <v>145</v>
      </c>
      <c r="B146" s="325" t="s">
        <v>282</v>
      </c>
      <c r="C146" s="664" t="s">
        <v>282</v>
      </c>
    </row>
    <row r="147" spans="1:3" ht="13.8" thickBot="1" x14ac:dyDescent="0.3">
      <c r="A147" s="103">
        <v>146</v>
      </c>
      <c r="B147" s="328" t="s">
        <v>644</v>
      </c>
      <c r="C147" s="657" t="s">
        <v>644</v>
      </c>
    </row>
    <row r="148" spans="1:3" ht="15.6" x14ac:dyDescent="0.25">
      <c r="A148" s="103">
        <v>147</v>
      </c>
      <c r="B148" s="317" t="s">
        <v>697</v>
      </c>
      <c r="C148" s="660" t="s">
        <v>697</v>
      </c>
    </row>
    <row r="149" spans="1:3" x14ac:dyDescent="0.25">
      <c r="A149" s="103">
        <v>148</v>
      </c>
      <c r="B149" s="314" t="s">
        <v>227</v>
      </c>
      <c r="C149" s="657" t="s">
        <v>227</v>
      </c>
    </row>
    <row r="150" spans="1:3" ht="20.399999999999999" x14ac:dyDescent="0.25">
      <c r="A150" s="103">
        <v>149</v>
      </c>
      <c r="B150" s="326" t="s">
        <v>698</v>
      </c>
      <c r="C150" s="663" t="s">
        <v>698</v>
      </c>
    </row>
    <row r="151" spans="1:3" x14ac:dyDescent="0.25">
      <c r="A151" s="103">
        <v>150</v>
      </c>
      <c r="B151" s="314" t="s">
        <v>1767</v>
      </c>
      <c r="C151" s="657" t="s">
        <v>681</v>
      </c>
    </row>
    <row r="152" spans="1:3" x14ac:dyDescent="0.25">
      <c r="A152" s="103">
        <v>151</v>
      </c>
      <c r="B152" s="314" t="s">
        <v>1768</v>
      </c>
      <c r="C152" s="657" t="s">
        <v>682</v>
      </c>
    </row>
    <row r="153" spans="1:3" x14ac:dyDescent="0.25">
      <c r="A153" s="103">
        <v>152</v>
      </c>
      <c r="B153" s="314" t="s">
        <v>1769</v>
      </c>
      <c r="C153" s="657" t="s">
        <v>683</v>
      </c>
    </row>
    <row r="154" spans="1:3" x14ac:dyDescent="0.25">
      <c r="A154" s="103">
        <v>153</v>
      </c>
      <c r="B154" s="314" t="s">
        <v>1770</v>
      </c>
      <c r="C154" s="657" t="s">
        <v>198</v>
      </c>
    </row>
    <row r="155" spans="1:3" x14ac:dyDescent="0.25">
      <c r="A155" s="103">
        <v>154</v>
      </c>
      <c r="B155" s="314" t="s">
        <v>1771</v>
      </c>
      <c r="C155" s="657" t="s">
        <v>199</v>
      </c>
    </row>
    <row r="156" spans="1:3" x14ac:dyDescent="0.25">
      <c r="A156" s="103">
        <v>155</v>
      </c>
      <c r="B156" s="314" t="s">
        <v>1760</v>
      </c>
      <c r="C156" s="657" t="s">
        <v>200</v>
      </c>
    </row>
    <row r="157" spans="1:3" x14ac:dyDescent="0.25">
      <c r="A157" s="103">
        <v>156</v>
      </c>
      <c r="B157" s="314" t="s">
        <v>1759</v>
      </c>
      <c r="C157" s="657" t="s">
        <v>201</v>
      </c>
    </row>
    <row r="158" spans="1:3" x14ac:dyDescent="0.25">
      <c r="A158" s="103">
        <v>157</v>
      </c>
      <c r="B158" s="301" t="s">
        <v>780</v>
      </c>
      <c r="C158" s="656" t="s">
        <v>780</v>
      </c>
    </row>
    <row r="159" spans="1:3" x14ac:dyDescent="0.25">
      <c r="A159" s="103">
        <v>158</v>
      </c>
      <c r="B159" s="314" t="s">
        <v>1772</v>
      </c>
      <c r="C159" s="657" t="s">
        <v>23</v>
      </c>
    </row>
    <row r="160" spans="1:3" ht="26.4" x14ac:dyDescent="0.25">
      <c r="A160" s="103">
        <v>159</v>
      </c>
      <c r="B160" s="301" t="s">
        <v>643</v>
      </c>
      <c r="C160" s="656" t="s">
        <v>643</v>
      </c>
    </row>
    <row r="161" spans="1:3" ht="20.399999999999999" x14ac:dyDescent="0.25">
      <c r="A161" s="103">
        <v>160</v>
      </c>
      <c r="B161" s="326" t="s">
        <v>5</v>
      </c>
      <c r="C161" s="663" t="s">
        <v>5</v>
      </c>
    </row>
    <row r="162" spans="1:3" x14ac:dyDescent="0.25">
      <c r="A162" s="103">
        <v>161</v>
      </c>
      <c r="B162" s="302" t="s">
        <v>1753</v>
      </c>
      <c r="C162" s="657" t="s">
        <v>684</v>
      </c>
    </row>
    <row r="163" spans="1:3" x14ac:dyDescent="0.25">
      <c r="A163" s="103">
        <v>162</v>
      </c>
      <c r="B163" s="302" t="s">
        <v>1754</v>
      </c>
      <c r="C163" s="657" t="s">
        <v>685</v>
      </c>
    </row>
    <row r="164" spans="1:3" x14ac:dyDescent="0.25">
      <c r="A164" s="103">
        <v>163</v>
      </c>
      <c r="B164" s="302" t="s">
        <v>1773</v>
      </c>
      <c r="C164" s="657" t="s">
        <v>686</v>
      </c>
    </row>
    <row r="165" spans="1:3" x14ac:dyDescent="0.25">
      <c r="A165" s="103">
        <v>164</v>
      </c>
      <c r="B165" s="302" t="s">
        <v>1756</v>
      </c>
      <c r="C165" s="657" t="s">
        <v>687</v>
      </c>
    </row>
    <row r="166" spans="1:3" x14ac:dyDescent="0.25">
      <c r="A166" s="103">
        <v>165</v>
      </c>
      <c r="B166" s="302" t="s">
        <v>1757</v>
      </c>
      <c r="C166" s="657" t="s">
        <v>688</v>
      </c>
    </row>
    <row r="167" spans="1:3" x14ac:dyDescent="0.25">
      <c r="A167" s="103">
        <v>166</v>
      </c>
      <c r="B167" s="302" t="s">
        <v>1758</v>
      </c>
      <c r="C167" s="657" t="s">
        <v>689</v>
      </c>
    </row>
    <row r="168" spans="1:3" x14ac:dyDescent="0.25">
      <c r="A168" s="103">
        <v>167</v>
      </c>
      <c r="B168" s="301" t="s">
        <v>890</v>
      </c>
      <c r="C168" s="656" t="s">
        <v>890</v>
      </c>
    </row>
    <row r="169" spans="1:3" ht="17.399999999999999" x14ac:dyDescent="0.25">
      <c r="A169" s="103">
        <v>168</v>
      </c>
      <c r="B169" s="300" t="s">
        <v>140</v>
      </c>
      <c r="C169" s="655" t="s">
        <v>140</v>
      </c>
    </row>
    <row r="170" spans="1:3" ht="15.6" x14ac:dyDescent="0.25">
      <c r="A170" s="103">
        <v>169</v>
      </c>
      <c r="B170" s="317" t="s">
        <v>277</v>
      </c>
      <c r="C170" s="660" t="s">
        <v>277</v>
      </c>
    </row>
    <row r="171" spans="1:3" ht="15.6" x14ac:dyDescent="0.25">
      <c r="A171" s="103">
        <v>170</v>
      </c>
      <c r="B171" s="311" t="s">
        <v>202</v>
      </c>
      <c r="C171" s="660" t="s">
        <v>202</v>
      </c>
    </row>
    <row r="172" spans="1:3" x14ac:dyDescent="0.25">
      <c r="A172" s="103">
        <v>171</v>
      </c>
      <c r="B172" s="314" t="s">
        <v>700</v>
      </c>
      <c r="C172" s="657" t="s">
        <v>1645</v>
      </c>
    </row>
    <row r="173" spans="1:3" ht="30.6" x14ac:dyDescent="0.25">
      <c r="A173" s="103">
        <v>172</v>
      </c>
      <c r="B173" s="329" t="s">
        <v>203</v>
      </c>
      <c r="C173" s="663" t="s">
        <v>203</v>
      </c>
    </row>
    <row r="174" spans="1:3" ht="30.6" x14ac:dyDescent="0.25">
      <c r="A174" s="103">
        <v>173</v>
      </c>
      <c r="B174" s="329" t="s">
        <v>204</v>
      </c>
      <c r="C174" s="663" t="s">
        <v>204</v>
      </c>
    </row>
    <row r="175" spans="1:3" ht="20.399999999999999" x14ac:dyDescent="0.25">
      <c r="A175" s="103">
        <v>174</v>
      </c>
      <c r="B175" s="329" t="s">
        <v>784</v>
      </c>
      <c r="C175" s="663" t="s">
        <v>784</v>
      </c>
    </row>
    <row r="176" spans="1:3" ht="30.6" x14ac:dyDescent="0.25">
      <c r="A176" s="103">
        <v>175</v>
      </c>
      <c r="B176" s="329" t="s">
        <v>894</v>
      </c>
      <c r="C176" s="663" t="s">
        <v>894</v>
      </c>
    </row>
    <row r="177" spans="1:3" ht="13.8" thickBot="1" x14ac:dyDescent="0.3">
      <c r="A177" s="103">
        <v>176</v>
      </c>
      <c r="B177" s="314" t="s">
        <v>690</v>
      </c>
      <c r="C177" s="657" t="s">
        <v>690</v>
      </c>
    </row>
    <row r="178" spans="1:3" ht="31.2" thickBot="1" x14ac:dyDescent="0.3">
      <c r="A178" s="103">
        <v>177</v>
      </c>
      <c r="B178" s="330" t="s">
        <v>717</v>
      </c>
      <c r="C178" s="664" t="s">
        <v>717</v>
      </c>
    </row>
    <row r="179" spans="1:3" ht="21" thickBot="1" x14ac:dyDescent="0.3">
      <c r="A179" s="103">
        <v>178</v>
      </c>
      <c r="B179" s="331" t="s">
        <v>718</v>
      </c>
      <c r="C179" s="664" t="s">
        <v>718</v>
      </c>
    </row>
    <row r="180" spans="1:3" ht="21" thickBot="1" x14ac:dyDescent="0.3">
      <c r="A180" s="103">
        <v>179</v>
      </c>
      <c r="B180" s="331" t="s">
        <v>720</v>
      </c>
      <c r="C180" s="664" t="s">
        <v>720</v>
      </c>
    </row>
    <row r="181" spans="1:3" ht="21" thickBot="1" x14ac:dyDescent="0.3">
      <c r="A181" s="103">
        <v>180</v>
      </c>
      <c r="B181" s="331" t="s">
        <v>715</v>
      </c>
      <c r="C181" s="664" t="s">
        <v>715</v>
      </c>
    </row>
    <row r="182" spans="1:3" ht="21" thickBot="1" x14ac:dyDescent="0.3">
      <c r="A182" s="103">
        <v>181</v>
      </c>
      <c r="B182" s="331" t="s">
        <v>716</v>
      </c>
      <c r="C182" s="664" t="s">
        <v>716</v>
      </c>
    </row>
    <row r="183" spans="1:3" ht="13.8" thickBot="1" x14ac:dyDescent="0.3">
      <c r="A183" s="103">
        <v>182</v>
      </c>
      <c r="B183" s="331" t="s">
        <v>712</v>
      </c>
      <c r="C183" s="664" t="s">
        <v>712</v>
      </c>
    </row>
    <row r="184" spans="1:3" ht="13.8" thickBot="1" x14ac:dyDescent="0.3">
      <c r="A184" s="103">
        <v>183</v>
      </c>
      <c r="B184" s="331" t="s">
        <v>713</v>
      </c>
      <c r="C184" s="664" t="s">
        <v>713</v>
      </c>
    </row>
    <row r="185" spans="1:3" ht="13.8" thickBot="1" x14ac:dyDescent="0.3">
      <c r="A185" s="103">
        <v>184</v>
      </c>
      <c r="B185" s="331" t="s">
        <v>714</v>
      </c>
      <c r="C185" s="664" t="s">
        <v>714</v>
      </c>
    </row>
    <row r="186" spans="1:3" ht="30.6" x14ac:dyDescent="0.25">
      <c r="A186" s="103">
        <v>185</v>
      </c>
      <c r="B186" s="332" t="s">
        <v>866</v>
      </c>
      <c r="C186" s="664" t="s">
        <v>866</v>
      </c>
    </row>
    <row r="187" spans="1:3" x14ac:dyDescent="0.25">
      <c r="A187" s="103">
        <v>186</v>
      </c>
      <c r="B187" s="333" t="s">
        <v>867</v>
      </c>
      <c r="C187" s="669" t="s">
        <v>867</v>
      </c>
    </row>
    <row r="188" spans="1:3" x14ac:dyDescent="0.25">
      <c r="A188" s="103">
        <v>187</v>
      </c>
      <c r="B188" s="314" t="s">
        <v>207</v>
      </c>
      <c r="C188" s="657" t="s">
        <v>207</v>
      </c>
    </row>
    <row r="189" spans="1:3" ht="21" thickBot="1" x14ac:dyDescent="0.3">
      <c r="A189" s="103">
        <v>188</v>
      </c>
      <c r="B189" s="334" t="s">
        <v>134</v>
      </c>
      <c r="C189" s="663" t="s">
        <v>134</v>
      </c>
    </row>
    <row r="190" spans="1:3" ht="21" thickBot="1" x14ac:dyDescent="0.3">
      <c r="A190" s="103">
        <v>189</v>
      </c>
      <c r="B190" s="331" t="s">
        <v>719</v>
      </c>
      <c r="C190" s="664" t="s">
        <v>719</v>
      </c>
    </row>
    <row r="191" spans="1:3" x14ac:dyDescent="0.25">
      <c r="A191" s="103">
        <v>190</v>
      </c>
      <c r="B191" s="301" t="s">
        <v>868</v>
      </c>
      <c r="C191" s="656" t="s">
        <v>868</v>
      </c>
    </row>
    <row r="192" spans="1:3" ht="26.4" x14ac:dyDescent="0.25">
      <c r="A192" s="103">
        <v>191</v>
      </c>
      <c r="B192" s="314" t="s">
        <v>648</v>
      </c>
      <c r="C192" s="657" t="s">
        <v>1646</v>
      </c>
    </row>
    <row r="193" spans="1:3" ht="21" thickBot="1" x14ac:dyDescent="0.3">
      <c r="A193" s="103">
        <v>192</v>
      </c>
      <c r="B193" s="326" t="s">
        <v>1176</v>
      </c>
      <c r="C193" s="663" t="s">
        <v>1647</v>
      </c>
    </row>
    <row r="194" spans="1:3" ht="13.8" thickBot="1" x14ac:dyDescent="0.3">
      <c r="A194" s="103">
        <v>193</v>
      </c>
      <c r="B194" s="335" t="s">
        <v>869</v>
      </c>
      <c r="C194" s="669" t="s">
        <v>869</v>
      </c>
    </row>
    <row r="195" spans="1:3" ht="13.8" thickBot="1" x14ac:dyDescent="0.3">
      <c r="A195" s="103">
        <v>194</v>
      </c>
      <c r="B195" s="336" t="s">
        <v>870</v>
      </c>
      <c r="C195" s="669" t="s">
        <v>870</v>
      </c>
    </row>
    <row r="196" spans="1:3" ht="40.200000000000003" thickBot="1" x14ac:dyDescent="0.3">
      <c r="A196" s="103">
        <v>195</v>
      </c>
      <c r="B196" s="301" t="s">
        <v>645</v>
      </c>
      <c r="C196" s="656" t="s">
        <v>645</v>
      </c>
    </row>
    <row r="197" spans="1:3" ht="13.8" thickBot="1" x14ac:dyDescent="0.3">
      <c r="A197" s="103">
        <v>196</v>
      </c>
      <c r="B197" s="335" t="s">
        <v>871</v>
      </c>
      <c r="C197" s="669" t="s">
        <v>871</v>
      </c>
    </row>
    <row r="198" spans="1:3" ht="13.8" thickBot="1" x14ac:dyDescent="0.3">
      <c r="A198" s="103">
        <v>197</v>
      </c>
      <c r="B198" s="336" t="s">
        <v>872</v>
      </c>
      <c r="C198" s="669" t="s">
        <v>872</v>
      </c>
    </row>
    <row r="199" spans="1:3" ht="13.8" thickBot="1" x14ac:dyDescent="0.3">
      <c r="A199" s="103">
        <v>198</v>
      </c>
      <c r="B199" s="336" t="s">
        <v>873</v>
      </c>
      <c r="C199" s="669" t="s">
        <v>873</v>
      </c>
    </row>
    <row r="200" spans="1:3" ht="13.8" thickBot="1" x14ac:dyDescent="0.3">
      <c r="A200" s="103">
        <v>199</v>
      </c>
      <c r="B200" s="336" t="s">
        <v>874</v>
      </c>
      <c r="C200" s="669" t="s">
        <v>874</v>
      </c>
    </row>
    <row r="201" spans="1:3" ht="26.4" x14ac:dyDescent="0.25">
      <c r="A201" s="103">
        <v>200</v>
      </c>
      <c r="B201" s="314" t="s">
        <v>649</v>
      </c>
      <c r="C201" s="657" t="s">
        <v>1648</v>
      </c>
    </row>
    <row r="202" spans="1:3" ht="21" thickBot="1" x14ac:dyDescent="0.3">
      <c r="A202" s="103">
        <v>201</v>
      </c>
      <c r="B202" s="337" t="s">
        <v>1177</v>
      </c>
      <c r="C202" s="663" t="s">
        <v>1649</v>
      </c>
    </row>
    <row r="203" spans="1:3" ht="26.4" x14ac:dyDescent="0.25">
      <c r="A203" s="103">
        <v>202</v>
      </c>
      <c r="B203" s="314" t="s">
        <v>651</v>
      </c>
      <c r="C203" s="657" t="s">
        <v>651</v>
      </c>
    </row>
    <row r="204" spans="1:3" ht="21" thickBot="1" x14ac:dyDescent="0.3">
      <c r="A204" s="103">
        <v>203</v>
      </c>
      <c r="B204" s="337" t="s">
        <v>1178</v>
      </c>
      <c r="C204" s="663" t="s">
        <v>1650</v>
      </c>
    </row>
    <row r="205" spans="1:3" ht="15.6" x14ac:dyDescent="0.25">
      <c r="A205" s="103">
        <v>204</v>
      </c>
      <c r="B205" s="314" t="s">
        <v>726</v>
      </c>
      <c r="C205" s="657" t="s">
        <v>1651</v>
      </c>
    </row>
    <row r="206" spans="1:3" x14ac:dyDescent="0.25">
      <c r="A206" s="103">
        <v>205</v>
      </c>
      <c r="B206" s="329" t="s">
        <v>725</v>
      </c>
      <c r="C206" s="663" t="s">
        <v>725</v>
      </c>
    </row>
    <row r="207" spans="1:3" x14ac:dyDescent="0.25">
      <c r="A207" s="103">
        <v>206</v>
      </c>
      <c r="B207" s="325" t="s">
        <v>723</v>
      </c>
      <c r="C207" s="664" t="s">
        <v>1652</v>
      </c>
    </row>
    <row r="208" spans="1:3" ht="15.6" x14ac:dyDescent="0.25">
      <c r="A208" s="103">
        <v>207</v>
      </c>
      <c r="B208" s="317" t="s">
        <v>722</v>
      </c>
      <c r="C208" s="660" t="s">
        <v>722</v>
      </c>
    </row>
    <row r="209" spans="1:3" ht="42" x14ac:dyDescent="0.25">
      <c r="A209" s="103">
        <v>208</v>
      </c>
      <c r="B209" s="302" t="s">
        <v>498</v>
      </c>
      <c r="C209" s="657" t="s">
        <v>1653</v>
      </c>
    </row>
    <row r="210" spans="1:3" ht="30.6" x14ac:dyDescent="0.25">
      <c r="A210" s="103">
        <v>209</v>
      </c>
      <c r="B210" s="329" t="s">
        <v>1166</v>
      </c>
      <c r="C210" s="663" t="s">
        <v>1166</v>
      </c>
    </row>
    <row r="211" spans="1:3" x14ac:dyDescent="0.25">
      <c r="A211" s="103">
        <v>210</v>
      </c>
      <c r="B211" s="301" t="s">
        <v>875</v>
      </c>
      <c r="C211" s="656" t="s">
        <v>875</v>
      </c>
    </row>
    <row r="212" spans="1:3" ht="26.4" x14ac:dyDescent="0.25">
      <c r="A212" s="103">
        <v>211</v>
      </c>
      <c r="B212" s="302" t="s">
        <v>902</v>
      </c>
      <c r="C212" s="657" t="s">
        <v>902</v>
      </c>
    </row>
    <row r="213" spans="1:3" ht="26.4" x14ac:dyDescent="0.25">
      <c r="A213" s="103">
        <v>212</v>
      </c>
      <c r="B213" s="302" t="s">
        <v>903</v>
      </c>
      <c r="C213" s="657" t="s">
        <v>903</v>
      </c>
    </row>
    <row r="214" spans="1:3" ht="33.6" thickBot="1" x14ac:dyDescent="0.3">
      <c r="A214" s="103">
        <v>213</v>
      </c>
      <c r="B214" s="338" t="s">
        <v>339</v>
      </c>
      <c r="C214" s="663" t="s">
        <v>1654</v>
      </c>
    </row>
    <row r="215" spans="1:3" x14ac:dyDescent="0.25">
      <c r="A215" s="103">
        <v>214</v>
      </c>
      <c r="B215" s="301" t="s">
        <v>721</v>
      </c>
      <c r="C215" s="656" t="s">
        <v>721</v>
      </c>
    </row>
    <row r="216" spans="1:3" ht="21" x14ac:dyDescent="0.25">
      <c r="A216" s="103">
        <v>215</v>
      </c>
      <c r="B216" s="307" t="s">
        <v>775</v>
      </c>
      <c r="C216" s="655" t="s">
        <v>1655</v>
      </c>
    </row>
    <row r="217" spans="1:3" x14ac:dyDescent="0.25">
      <c r="A217" s="103">
        <v>216</v>
      </c>
      <c r="B217" s="301" t="s">
        <v>674</v>
      </c>
      <c r="C217" s="656" t="s">
        <v>674</v>
      </c>
    </row>
    <row r="218" spans="1:3" x14ac:dyDescent="0.25">
      <c r="A218" s="103">
        <v>217</v>
      </c>
      <c r="B218" s="302" t="s">
        <v>776</v>
      </c>
      <c r="C218" s="657" t="s">
        <v>1656</v>
      </c>
    </row>
    <row r="219" spans="1:3" ht="30.6" x14ac:dyDescent="0.25">
      <c r="A219" s="103">
        <v>218</v>
      </c>
      <c r="B219" s="326" t="s">
        <v>22</v>
      </c>
      <c r="C219" s="663" t="s">
        <v>22</v>
      </c>
    </row>
    <row r="220" spans="1:3" x14ac:dyDescent="0.25">
      <c r="A220" s="103">
        <v>219</v>
      </c>
      <c r="B220" s="301" t="s">
        <v>727</v>
      </c>
      <c r="C220" s="656" t="s">
        <v>727</v>
      </c>
    </row>
    <row r="221" spans="1:3" ht="39.6" x14ac:dyDescent="0.25">
      <c r="A221" s="103">
        <v>220</v>
      </c>
      <c r="B221" s="301" t="s">
        <v>728</v>
      </c>
      <c r="C221" s="656" t="s">
        <v>728</v>
      </c>
    </row>
    <row r="222" spans="1:3" x14ac:dyDescent="0.25">
      <c r="A222" s="103">
        <v>221</v>
      </c>
      <c r="B222" s="301" t="s">
        <v>729</v>
      </c>
      <c r="C222" s="656" t="s">
        <v>729</v>
      </c>
    </row>
    <row r="223" spans="1:3" ht="40.200000000000003" thickBot="1" x14ac:dyDescent="0.3">
      <c r="A223" s="103">
        <v>222</v>
      </c>
      <c r="B223" s="301" t="s">
        <v>730</v>
      </c>
      <c r="C223" s="656" t="s">
        <v>730</v>
      </c>
    </row>
    <row r="224" spans="1:3" ht="13.8" thickBot="1" x14ac:dyDescent="0.3">
      <c r="A224" s="103">
        <v>223</v>
      </c>
      <c r="B224" s="330" t="s">
        <v>259</v>
      </c>
      <c r="C224" s="664" t="s">
        <v>259</v>
      </c>
    </row>
    <row r="225" spans="1:3" ht="13.8" thickBot="1" x14ac:dyDescent="0.3">
      <c r="A225" s="103">
        <v>224</v>
      </c>
      <c r="B225" s="331" t="s">
        <v>731</v>
      </c>
      <c r="C225" s="664" t="s">
        <v>731</v>
      </c>
    </row>
    <row r="226" spans="1:3" ht="13.8" thickBot="1" x14ac:dyDescent="0.3">
      <c r="A226" s="103">
        <v>225</v>
      </c>
      <c r="B226" s="331" t="s">
        <v>732</v>
      </c>
      <c r="C226" s="664" t="s">
        <v>732</v>
      </c>
    </row>
    <row r="227" spans="1:3" ht="13.8" thickBot="1" x14ac:dyDescent="0.3">
      <c r="A227" s="103">
        <v>226</v>
      </c>
      <c r="B227" s="331" t="s">
        <v>733</v>
      </c>
      <c r="C227" s="664" t="s">
        <v>733</v>
      </c>
    </row>
    <row r="228" spans="1:3" x14ac:dyDescent="0.25">
      <c r="A228" s="103">
        <v>227</v>
      </c>
      <c r="B228" s="325" t="s">
        <v>734</v>
      </c>
      <c r="C228" s="664" t="s">
        <v>734</v>
      </c>
    </row>
    <row r="229" spans="1:3" ht="26.4" x14ac:dyDescent="0.25">
      <c r="A229" s="103">
        <v>228</v>
      </c>
      <c r="B229" s="302" t="s">
        <v>1179</v>
      </c>
      <c r="C229" s="657" t="s">
        <v>1657</v>
      </c>
    </row>
    <row r="230" spans="1:3" ht="52.8" x14ac:dyDescent="0.25">
      <c r="A230" s="103">
        <v>229</v>
      </c>
      <c r="B230" s="301" t="s">
        <v>699</v>
      </c>
      <c r="C230" s="656" t="s">
        <v>699</v>
      </c>
    </row>
    <row r="231" spans="1:3" ht="26.4" x14ac:dyDescent="0.25">
      <c r="A231" s="103">
        <v>230</v>
      </c>
      <c r="B231" s="314" t="s">
        <v>895</v>
      </c>
      <c r="C231" s="657" t="s">
        <v>1658</v>
      </c>
    </row>
    <row r="232" spans="1:3" ht="41.4" thickBot="1" x14ac:dyDescent="0.3">
      <c r="A232" s="103">
        <v>231</v>
      </c>
      <c r="B232" s="339" t="s">
        <v>761</v>
      </c>
      <c r="C232" s="663" t="s">
        <v>761</v>
      </c>
    </row>
    <row r="233" spans="1:3" ht="13.8" thickBot="1" x14ac:dyDescent="0.3">
      <c r="A233" s="103">
        <v>232</v>
      </c>
      <c r="B233" s="340" t="s">
        <v>896</v>
      </c>
      <c r="C233" s="670" t="s">
        <v>1659</v>
      </c>
    </row>
    <row r="234" spans="1:3" ht="26.4" x14ac:dyDescent="0.25">
      <c r="A234" s="103">
        <v>233</v>
      </c>
      <c r="B234" s="302" t="s">
        <v>737</v>
      </c>
      <c r="C234" s="657" t="s">
        <v>737</v>
      </c>
    </row>
    <row r="235" spans="1:3" ht="20.399999999999999" x14ac:dyDescent="0.25">
      <c r="A235" s="103">
        <v>234</v>
      </c>
      <c r="B235" s="326" t="s">
        <v>738</v>
      </c>
      <c r="C235" s="663" t="s">
        <v>738</v>
      </c>
    </row>
    <row r="236" spans="1:3" ht="26.4" x14ac:dyDescent="0.25">
      <c r="A236" s="103">
        <v>235</v>
      </c>
      <c r="B236" s="302" t="s">
        <v>739</v>
      </c>
      <c r="C236" s="657" t="s">
        <v>739</v>
      </c>
    </row>
    <row r="237" spans="1:3" ht="21" thickBot="1" x14ac:dyDescent="0.3">
      <c r="A237" s="103">
        <v>236</v>
      </c>
      <c r="B237" s="326" t="s">
        <v>740</v>
      </c>
      <c r="C237" s="663" t="s">
        <v>740</v>
      </c>
    </row>
    <row r="238" spans="1:3" ht="13.8" thickBot="1" x14ac:dyDescent="0.3">
      <c r="A238" s="103">
        <v>237</v>
      </c>
      <c r="B238" s="330" t="s">
        <v>28</v>
      </c>
      <c r="C238" s="664" t="s">
        <v>28</v>
      </c>
    </row>
    <row r="239" spans="1:3" ht="13.8" thickBot="1" x14ac:dyDescent="0.3">
      <c r="A239" s="103">
        <v>238</v>
      </c>
      <c r="B239" s="331" t="s">
        <v>260</v>
      </c>
      <c r="C239" s="664" t="s">
        <v>260</v>
      </c>
    </row>
    <row r="240" spans="1:3" ht="13.8" thickBot="1" x14ac:dyDescent="0.3">
      <c r="A240" s="103">
        <v>239</v>
      </c>
      <c r="B240" s="331" t="s">
        <v>261</v>
      </c>
      <c r="C240" s="664" t="s">
        <v>261</v>
      </c>
    </row>
    <row r="241" spans="1:3" ht="13.8" thickBot="1" x14ac:dyDescent="0.3">
      <c r="A241" s="103">
        <v>240</v>
      </c>
      <c r="B241" s="331" t="s">
        <v>24</v>
      </c>
      <c r="C241" s="664" t="s">
        <v>24</v>
      </c>
    </row>
    <row r="242" spans="1:3" x14ac:dyDescent="0.25">
      <c r="A242" s="103">
        <v>241</v>
      </c>
      <c r="B242" s="325" t="s">
        <v>647</v>
      </c>
      <c r="C242" s="664" t="s">
        <v>647</v>
      </c>
    </row>
    <row r="243" spans="1:3" ht="26.4" x14ac:dyDescent="0.25">
      <c r="A243" s="103">
        <v>242</v>
      </c>
      <c r="B243" s="302" t="s">
        <v>743</v>
      </c>
      <c r="C243" s="657" t="s">
        <v>743</v>
      </c>
    </row>
    <row r="244" spans="1:3" ht="20.399999999999999" x14ac:dyDescent="0.25">
      <c r="A244" s="103">
        <v>243</v>
      </c>
      <c r="B244" s="326" t="s">
        <v>744</v>
      </c>
      <c r="C244" s="663" t="s">
        <v>744</v>
      </c>
    </row>
    <row r="245" spans="1:3" ht="26.4" x14ac:dyDescent="0.25">
      <c r="A245" s="103">
        <v>244</v>
      </c>
      <c r="B245" s="302" t="s">
        <v>25</v>
      </c>
      <c r="C245" s="657" t="s">
        <v>1660</v>
      </c>
    </row>
    <row r="246" spans="1:3" ht="41.4" thickBot="1" x14ac:dyDescent="0.3">
      <c r="A246" s="103">
        <v>245</v>
      </c>
      <c r="B246" s="337" t="s">
        <v>26</v>
      </c>
      <c r="C246" s="663" t="s">
        <v>26</v>
      </c>
    </row>
    <row r="247" spans="1:3" ht="13.8" thickBot="1" x14ac:dyDescent="0.3">
      <c r="A247" s="103">
        <v>246</v>
      </c>
      <c r="B247" s="331" t="s">
        <v>745</v>
      </c>
      <c r="C247" s="664" t="s">
        <v>745</v>
      </c>
    </row>
    <row r="248" spans="1:3" ht="13.8" thickBot="1" x14ac:dyDescent="0.3">
      <c r="A248" s="103">
        <v>247</v>
      </c>
      <c r="B248" s="331" t="s">
        <v>746</v>
      </c>
      <c r="C248" s="664" t="s">
        <v>746</v>
      </c>
    </row>
    <row r="249" spans="1:3" ht="13.8" thickBot="1" x14ac:dyDescent="0.3">
      <c r="A249" s="103">
        <v>248</v>
      </c>
      <c r="B249" s="331" t="s">
        <v>747</v>
      </c>
      <c r="C249" s="664" t="s">
        <v>747</v>
      </c>
    </row>
    <row r="250" spans="1:3" ht="15.6" x14ac:dyDescent="0.25">
      <c r="A250" s="103">
        <v>249</v>
      </c>
      <c r="B250" s="317" t="s">
        <v>748</v>
      </c>
      <c r="C250" s="660" t="s">
        <v>748</v>
      </c>
    </row>
    <row r="251" spans="1:3" ht="26.4" x14ac:dyDescent="0.25">
      <c r="A251" s="103">
        <v>250</v>
      </c>
      <c r="B251" s="302" t="s">
        <v>31</v>
      </c>
      <c r="C251" s="657" t="s">
        <v>1661</v>
      </c>
    </row>
    <row r="252" spans="1:3" ht="51.6" thickBot="1" x14ac:dyDescent="0.3">
      <c r="A252" s="103">
        <v>251</v>
      </c>
      <c r="B252" s="326" t="s">
        <v>876</v>
      </c>
      <c r="C252" s="663" t="s">
        <v>876</v>
      </c>
    </row>
    <row r="253" spans="1:3" ht="13.8" thickBot="1" x14ac:dyDescent="0.3">
      <c r="A253" s="103">
        <v>252</v>
      </c>
      <c r="B253" s="341" t="s">
        <v>27</v>
      </c>
      <c r="C253" s="664" t="s">
        <v>27</v>
      </c>
    </row>
    <row r="254" spans="1:3" ht="13.8" thickBot="1" x14ac:dyDescent="0.3">
      <c r="A254" s="103">
        <v>253</v>
      </c>
      <c r="B254" s="341" t="s">
        <v>749</v>
      </c>
      <c r="C254" s="664" t="s">
        <v>749</v>
      </c>
    </row>
    <row r="255" spans="1:3" ht="13.8" thickBot="1" x14ac:dyDescent="0.3">
      <c r="A255" s="103">
        <v>254</v>
      </c>
      <c r="B255" s="330" t="s">
        <v>750</v>
      </c>
      <c r="C255" s="664" t="s">
        <v>750</v>
      </c>
    </row>
    <row r="256" spans="1:3" ht="31.2" thickBot="1" x14ac:dyDescent="0.3">
      <c r="A256" s="103">
        <v>255</v>
      </c>
      <c r="B256" s="331" t="s">
        <v>751</v>
      </c>
      <c r="C256" s="664" t="s">
        <v>751</v>
      </c>
    </row>
    <row r="257" spans="1:3" ht="13.8" thickBot="1" x14ac:dyDescent="0.3">
      <c r="A257" s="103">
        <v>256</v>
      </c>
      <c r="B257" s="331" t="s">
        <v>262</v>
      </c>
      <c r="C257" s="664" t="s">
        <v>262</v>
      </c>
    </row>
    <row r="258" spans="1:3" ht="26.4" x14ac:dyDescent="0.25">
      <c r="A258" s="103">
        <v>257</v>
      </c>
      <c r="B258" s="314" t="s">
        <v>752</v>
      </c>
      <c r="C258" s="657" t="s">
        <v>752</v>
      </c>
    </row>
    <row r="259" spans="1:3" ht="31.2" thickBot="1" x14ac:dyDescent="0.3">
      <c r="A259" s="103">
        <v>258</v>
      </c>
      <c r="B259" s="337" t="s">
        <v>877</v>
      </c>
      <c r="C259" s="663" t="s">
        <v>877</v>
      </c>
    </row>
    <row r="260" spans="1:3" ht="13.8" thickBot="1" x14ac:dyDescent="0.3">
      <c r="A260" s="103">
        <v>259</v>
      </c>
      <c r="B260" s="320" t="s">
        <v>753</v>
      </c>
      <c r="C260" s="664" t="s">
        <v>753</v>
      </c>
    </row>
    <row r="261" spans="1:3" ht="13.8" thickBot="1" x14ac:dyDescent="0.3">
      <c r="A261" s="103">
        <v>260</v>
      </c>
      <c r="B261" s="320" t="s">
        <v>754</v>
      </c>
      <c r="C261" s="664" t="s">
        <v>754</v>
      </c>
    </row>
    <row r="262" spans="1:3" ht="13.8" thickBot="1" x14ac:dyDescent="0.3">
      <c r="A262" s="103">
        <v>261</v>
      </c>
      <c r="B262" s="320" t="s">
        <v>755</v>
      </c>
      <c r="C262" s="664" t="s">
        <v>755</v>
      </c>
    </row>
    <row r="263" spans="1:3" ht="26.4" x14ac:dyDescent="0.25">
      <c r="A263" s="103">
        <v>262</v>
      </c>
      <c r="B263" s="314" t="s">
        <v>756</v>
      </c>
      <c r="C263" s="657" t="s">
        <v>756</v>
      </c>
    </row>
    <row r="264" spans="1:3" ht="33" x14ac:dyDescent="0.25">
      <c r="A264" s="103">
        <v>263</v>
      </c>
      <c r="B264" s="329" t="s">
        <v>1180</v>
      </c>
      <c r="C264" s="663" t="s">
        <v>1662</v>
      </c>
    </row>
    <row r="265" spans="1:3" ht="31.2" thickBot="1" x14ac:dyDescent="0.3">
      <c r="A265" s="103">
        <v>264</v>
      </c>
      <c r="B265" s="329" t="s">
        <v>975</v>
      </c>
      <c r="C265" s="663" t="s">
        <v>975</v>
      </c>
    </row>
    <row r="266" spans="1:3" ht="13.8" thickBot="1" x14ac:dyDescent="0.3">
      <c r="A266" s="103">
        <v>265</v>
      </c>
      <c r="B266" s="330" t="s">
        <v>757</v>
      </c>
      <c r="C266" s="664" t="s">
        <v>757</v>
      </c>
    </row>
    <row r="267" spans="1:3" ht="13.8" thickBot="1" x14ac:dyDescent="0.3">
      <c r="A267" s="103">
        <v>266</v>
      </c>
      <c r="B267" s="331" t="s">
        <v>658</v>
      </c>
      <c r="C267" s="664" t="s">
        <v>1663</v>
      </c>
    </row>
    <row r="268" spans="1:3" ht="13.8" thickBot="1" x14ac:dyDescent="0.3">
      <c r="A268" s="103">
        <v>267</v>
      </c>
      <c r="B268" s="331" t="s">
        <v>657</v>
      </c>
      <c r="C268" s="664" t="s">
        <v>1664</v>
      </c>
    </row>
    <row r="269" spans="1:3" ht="13.8" thickBot="1" x14ac:dyDescent="0.3">
      <c r="A269" s="103">
        <v>268</v>
      </c>
      <c r="B269" s="331" t="s">
        <v>758</v>
      </c>
      <c r="C269" s="664" t="s">
        <v>758</v>
      </c>
    </row>
    <row r="270" spans="1:3" ht="13.8" thickBot="1" x14ac:dyDescent="0.3">
      <c r="A270" s="103">
        <v>269</v>
      </c>
      <c r="B270" s="331" t="s">
        <v>660</v>
      </c>
      <c r="C270" s="664" t="s">
        <v>660</v>
      </c>
    </row>
    <row r="271" spans="1:3" ht="13.8" thickBot="1" x14ac:dyDescent="0.3">
      <c r="A271" s="103">
        <v>270</v>
      </c>
      <c r="B271" s="331" t="s">
        <v>659</v>
      </c>
      <c r="C271" s="664" t="s">
        <v>659</v>
      </c>
    </row>
    <row r="272" spans="1:3" ht="13.8" thickBot="1" x14ac:dyDescent="0.3">
      <c r="A272" s="103">
        <v>271</v>
      </c>
      <c r="B272" s="331" t="s">
        <v>759</v>
      </c>
      <c r="C272" s="664" t="s">
        <v>759</v>
      </c>
    </row>
    <row r="273" spans="1:3" ht="13.8" thickBot="1" x14ac:dyDescent="0.3">
      <c r="A273" s="103">
        <v>272</v>
      </c>
      <c r="B273" s="336" t="s">
        <v>1811</v>
      </c>
      <c r="C273" s="669" t="s">
        <v>653</v>
      </c>
    </row>
    <row r="274" spans="1:3" ht="13.8" thickBot="1" x14ac:dyDescent="0.3">
      <c r="A274" s="103">
        <v>273</v>
      </c>
      <c r="B274" s="336" t="s">
        <v>1990</v>
      </c>
      <c r="C274" s="669" t="s">
        <v>654</v>
      </c>
    </row>
    <row r="275" spans="1:3" ht="13.8" thickBot="1" x14ac:dyDescent="0.3">
      <c r="A275" s="103">
        <v>274</v>
      </c>
      <c r="B275" s="336" t="s">
        <v>1812</v>
      </c>
      <c r="C275" s="669" t="s">
        <v>655</v>
      </c>
    </row>
    <row r="276" spans="1:3" ht="13.8" thickBot="1" x14ac:dyDescent="0.3">
      <c r="A276" s="103">
        <v>275</v>
      </c>
      <c r="B276" s="331" t="s">
        <v>656</v>
      </c>
      <c r="C276" s="664" t="s">
        <v>656</v>
      </c>
    </row>
    <row r="277" spans="1:3" x14ac:dyDescent="0.25">
      <c r="A277" s="103">
        <v>276</v>
      </c>
      <c r="B277" s="547" t="s">
        <v>765</v>
      </c>
      <c r="C277" s="664" t="s">
        <v>765</v>
      </c>
    </row>
    <row r="278" spans="1:3" ht="13.8" thickBot="1" x14ac:dyDescent="0.3">
      <c r="A278" s="103">
        <v>277</v>
      </c>
      <c r="B278" s="342" t="s">
        <v>661</v>
      </c>
      <c r="C278" s="656" t="s">
        <v>661</v>
      </c>
    </row>
    <row r="279" spans="1:3" ht="13.8" thickBot="1" x14ac:dyDescent="0.3">
      <c r="A279" s="103">
        <v>278</v>
      </c>
      <c r="B279" s="301" t="s">
        <v>9</v>
      </c>
      <c r="C279" s="656" t="s">
        <v>9</v>
      </c>
    </row>
    <row r="280" spans="1:3" ht="13.8" thickBot="1" x14ac:dyDescent="0.3">
      <c r="A280" s="103">
        <v>279</v>
      </c>
      <c r="B280" s="343" t="s">
        <v>662</v>
      </c>
      <c r="C280" s="656" t="s">
        <v>662</v>
      </c>
    </row>
    <row r="281" spans="1:3" ht="26.4" x14ac:dyDescent="0.25">
      <c r="A281" s="103">
        <v>280</v>
      </c>
      <c r="B281" s="302" t="s">
        <v>265</v>
      </c>
      <c r="C281" s="657" t="s">
        <v>265</v>
      </c>
    </row>
    <row r="282" spans="1:3" x14ac:dyDescent="0.25">
      <c r="A282" s="103">
        <v>281</v>
      </c>
      <c r="B282" s="326" t="s">
        <v>8</v>
      </c>
      <c r="C282" s="663" t="s">
        <v>8</v>
      </c>
    </row>
    <row r="283" spans="1:3" x14ac:dyDescent="0.25">
      <c r="A283" s="103">
        <v>282</v>
      </c>
      <c r="B283" s="326" t="s">
        <v>678</v>
      </c>
      <c r="C283" s="663" t="s">
        <v>678</v>
      </c>
    </row>
    <row r="284" spans="1:3" ht="26.4" x14ac:dyDescent="0.25">
      <c r="A284" s="103">
        <v>283</v>
      </c>
      <c r="B284" s="302" t="s">
        <v>664</v>
      </c>
      <c r="C284" s="657" t="s">
        <v>664</v>
      </c>
    </row>
    <row r="285" spans="1:3" ht="41.4" thickBot="1" x14ac:dyDescent="0.3">
      <c r="A285" s="103">
        <v>284</v>
      </c>
      <c r="B285" s="337" t="s">
        <v>272</v>
      </c>
      <c r="C285" s="663" t="s">
        <v>272</v>
      </c>
    </row>
    <row r="286" spans="1:3" ht="39.6" x14ac:dyDescent="0.25">
      <c r="A286" s="103">
        <v>285</v>
      </c>
      <c r="B286" s="302" t="s">
        <v>665</v>
      </c>
      <c r="C286" s="657" t="s">
        <v>665</v>
      </c>
    </row>
    <row r="287" spans="1:3" ht="13.8" thickBot="1" x14ac:dyDescent="0.3">
      <c r="A287" s="103">
        <v>286</v>
      </c>
      <c r="B287" s="337" t="s">
        <v>273</v>
      </c>
      <c r="C287" s="663" t="s">
        <v>273</v>
      </c>
    </row>
    <row r="288" spans="1:3" ht="27" thickBot="1" x14ac:dyDescent="0.3">
      <c r="A288" s="103">
        <v>287</v>
      </c>
      <c r="B288" s="302" t="s">
        <v>766</v>
      </c>
      <c r="C288" s="657" t="s">
        <v>766</v>
      </c>
    </row>
    <row r="289" spans="1:3" ht="13.8" thickBot="1" x14ac:dyDescent="0.3">
      <c r="A289" s="103">
        <v>288</v>
      </c>
      <c r="B289" s="330" t="s">
        <v>767</v>
      </c>
      <c r="C289" s="664" t="s">
        <v>767</v>
      </c>
    </row>
    <row r="290" spans="1:3" ht="21" thickBot="1" x14ac:dyDescent="0.3">
      <c r="A290" s="103">
        <v>289</v>
      </c>
      <c r="B290" s="331" t="s">
        <v>1186</v>
      </c>
      <c r="C290" s="664" t="s">
        <v>1186</v>
      </c>
    </row>
    <row r="291" spans="1:3" ht="13.8" thickBot="1" x14ac:dyDescent="0.3">
      <c r="A291" s="103">
        <v>290</v>
      </c>
      <c r="B291" s="331" t="s">
        <v>768</v>
      </c>
      <c r="C291" s="664" t="s">
        <v>768</v>
      </c>
    </row>
    <row r="292" spans="1:3" ht="26.4" x14ac:dyDescent="0.25">
      <c r="A292" s="103">
        <v>291</v>
      </c>
      <c r="B292" s="302" t="s">
        <v>667</v>
      </c>
      <c r="C292" s="657" t="s">
        <v>667</v>
      </c>
    </row>
    <row r="293" spans="1:3" ht="31.2" thickBot="1" x14ac:dyDescent="0.3">
      <c r="A293" s="103">
        <v>292</v>
      </c>
      <c r="B293" s="337" t="s">
        <v>742</v>
      </c>
      <c r="C293" s="663" t="s">
        <v>742</v>
      </c>
    </row>
    <row r="294" spans="1:3" x14ac:dyDescent="0.25">
      <c r="A294" s="103">
        <v>293</v>
      </c>
      <c r="B294" s="302" t="s">
        <v>670</v>
      </c>
      <c r="C294" s="657" t="s">
        <v>1665</v>
      </c>
    </row>
    <row r="295" spans="1:3" ht="21" thickBot="1" x14ac:dyDescent="0.3">
      <c r="A295" s="103">
        <v>294</v>
      </c>
      <c r="B295" s="334" t="s">
        <v>668</v>
      </c>
      <c r="C295" s="663" t="s">
        <v>668</v>
      </c>
    </row>
    <row r="296" spans="1:3" ht="13.8" thickBot="1" x14ac:dyDescent="0.3">
      <c r="A296" s="103">
        <v>295</v>
      </c>
      <c r="B296" s="331" t="s">
        <v>769</v>
      </c>
      <c r="C296" s="664" t="s">
        <v>769</v>
      </c>
    </row>
    <row r="297" spans="1:3" ht="13.8" thickBot="1" x14ac:dyDescent="0.3">
      <c r="A297" s="103">
        <v>296</v>
      </c>
      <c r="B297" s="331" t="s">
        <v>770</v>
      </c>
      <c r="C297" s="664" t="s">
        <v>770</v>
      </c>
    </row>
    <row r="298" spans="1:3" ht="13.8" thickBot="1" x14ac:dyDescent="0.3">
      <c r="A298" s="103">
        <v>297</v>
      </c>
      <c r="B298" s="331" t="s">
        <v>771</v>
      </c>
      <c r="C298" s="664" t="s">
        <v>771</v>
      </c>
    </row>
    <row r="299" spans="1:3" ht="13.8" thickBot="1" x14ac:dyDescent="0.3">
      <c r="A299" s="103">
        <v>298</v>
      </c>
      <c r="B299" s="331" t="s">
        <v>897</v>
      </c>
      <c r="C299" s="664" t="s">
        <v>897</v>
      </c>
    </row>
    <row r="300" spans="1:3" ht="26.4" x14ac:dyDescent="0.25">
      <c r="A300" s="103">
        <v>299</v>
      </c>
      <c r="B300" s="302" t="s">
        <v>671</v>
      </c>
      <c r="C300" s="657" t="s">
        <v>1666</v>
      </c>
    </row>
    <row r="301" spans="1:3" ht="21" thickBot="1" x14ac:dyDescent="0.3">
      <c r="A301" s="103">
        <v>300</v>
      </c>
      <c r="B301" s="334" t="s">
        <v>669</v>
      </c>
      <c r="C301" s="663" t="s">
        <v>669</v>
      </c>
    </row>
    <row r="302" spans="1:3" ht="13.8" thickBot="1" x14ac:dyDescent="0.3">
      <c r="A302" s="103">
        <v>301</v>
      </c>
      <c r="B302" s="331" t="s">
        <v>266</v>
      </c>
      <c r="C302" s="664" t="s">
        <v>266</v>
      </c>
    </row>
    <row r="303" spans="1:3" ht="53.4" thickBot="1" x14ac:dyDescent="0.3">
      <c r="A303" s="103">
        <v>302</v>
      </c>
      <c r="B303" s="302" t="s">
        <v>269</v>
      </c>
      <c r="C303" s="657" t="s">
        <v>269</v>
      </c>
    </row>
    <row r="304" spans="1:3" ht="13.8" thickBot="1" x14ac:dyDescent="0.3">
      <c r="A304" s="103">
        <v>303</v>
      </c>
      <c r="B304" s="330" t="s">
        <v>773</v>
      </c>
      <c r="C304" s="664" t="s">
        <v>773</v>
      </c>
    </row>
    <row r="305" spans="1:3" ht="13.8" thickBot="1" x14ac:dyDescent="0.3">
      <c r="A305" s="103">
        <v>304</v>
      </c>
      <c r="B305" s="331" t="s">
        <v>774</v>
      </c>
      <c r="C305" s="664" t="s">
        <v>774</v>
      </c>
    </row>
    <row r="306" spans="1:3" ht="13.8" thickBot="1" x14ac:dyDescent="0.3">
      <c r="A306" s="103">
        <v>305</v>
      </c>
      <c r="B306" s="331" t="s">
        <v>267</v>
      </c>
      <c r="C306" s="664" t="s">
        <v>267</v>
      </c>
    </row>
    <row r="307" spans="1:3" ht="13.8" thickBot="1" x14ac:dyDescent="0.3">
      <c r="A307" s="103">
        <v>306</v>
      </c>
      <c r="B307" s="331" t="s">
        <v>268</v>
      </c>
      <c r="C307" s="664" t="s">
        <v>268</v>
      </c>
    </row>
    <row r="308" spans="1:3" ht="21" x14ac:dyDescent="0.25">
      <c r="A308" s="103">
        <v>307</v>
      </c>
      <c r="B308" s="307" t="s">
        <v>791</v>
      </c>
      <c r="C308" s="655" t="s">
        <v>1667</v>
      </c>
    </row>
    <row r="309" spans="1:3" ht="15.6" x14ac:dyDescent="0.25">
      <c r="A309" s="103">
        <v>308</v>
      </c>
      <c r="B309" s="317" t="s">
        <v>777</v>
      </c>
      <c r="C309" s="660" t="s">
        <v>777</v>
      </c>
    </row>
    <row r="310" spans="1:3" ht="30.6" x14ac:dyDescent="0.25">
      <c r="A310" s="103">
        <v>309</v>
      </c>
      <c r="B310" s="329" t="s">
        <v>274</v>
      </c>
      <c r="C310" s="663" t="s">
        <v>274</v>
      </c>
    </row>
    <row r="311" spans="1:3" ht="20.399999999999999" x14ac:dyDescent="0.25">
      <c r="A311" s="103">
        <v>310</v>
      </c>
      <c r="B311" s="344" t="s">
        <v>879</v>
      </c>
      <c r="C311" s="665" t="s">
        <v>879</v>
      </c>
    </row>
    <row r="312" spans="1:3" ht="26.4" x14ac:dyDescent="0.25">
      <c r="A312" s="103">
        <v>311</v>
      </c>
      <c r="B312" s="302" t="s">
        <v>275</v>
      </c>
      <c r="C312" s="657" t="s">
        <v>275</v>
      </c>
    </row>
    <row r="313" spans="1:3" ht="27" thickBot="1" x14ac:dyDescent="0.3">
      <c r="A313" s="103">
        <v>312</v>
      </c>
      <c r="B313" s="302" t="s">
        <v>778</v>
      </c>
      <c r="C313" s="657" t="s">
        <v>778</v>
      </c>
    </row>
    <row r="314" spans="1:3" ht="13.8" thickBot="1" x14ac:dyDescent="0.3">
      <c r="A314" s="103">
        <v>313</v>
      </c>
      <c r="B314" s="330" t="s">
        <v>792</v>
      </c>
      <c r="C314" s="664" t="s">
        <v>1668</v>
      </c>
    </row>
    <row r="315" spans="1:3" ht="26.4" x14ac:dyDescent="0.25">
      <c r="A315" s="103">
        <v>314</v>
      </c>
      <c r="B315" s="302" t="s">
        <v>779</v>
      </c>
      <c r="C315" s="657" t="s">
        <v>779</v>
      </c>
    </row>
    <row r="316" spans="1:3" ht="14.4" x14ac:dyDescent="0.25">
      <c r="A316" s="103">
        <v>315</v>
      </c>
      <c r="B316" s="322"/>
      <c r="C316" s="666"/>
    </row>
    <row r="317" spans="1:3" x14ac:dyDescent="0.25">
      <c r="A317" s="103">
        <v>316</v>
      </c>
      <c r="B317" s="301" t="s">
        <v>891</v>
      </c>
      <c r="C317" s="656" t="s">
        <v>891</v>
      </c>
    </row>
    <row r="318" spans="1:3" ht="52.8" x14ac:dyDescent="0.25">
      <c r="A318" s="103">
        <v>317</v>
      </c>
      <c r="B318" s="301" t="s">
        <v>270</v>
      </c>
      <c r="C318" s="656" t="s">
        <v>270</v>
      </c>
    </row>
    <row r="319" spans="1:3" ht="26.4" x14ac:dyDescent="0.25">
      <c r="A319" s="103">
        <v>318</v>
      </c>
      <c r="B319" s="302" t="s">
        <v>677</v>
      </c>
      <c r="C319" s="657" t="s">
        <v>677</v>
      </c>
    </row>
    <row r="320" spans="1:3" ht="39.6" x14ac:dyDescent="0.25">
      <c r="A320" s="103">
        <v>319</v>
      </c>
      <c r="B320" s="302" t="s">
        <v>880</v>
      </c>
      <c r="C320" s="657" t="s">
        <v>880</v>
      </c>
    </row>
    <row r="321" spans="1:3" ht="26.4" x14ac:dyDescent="0.25">
      <c r="A321" s="103">
        <v>320</v>
      </c>
      <c r="B321" s="302" t="s">
        <v>675</v>
      </c>
      <c r="C321" s="657" t="s">
        <v>675</v>
      </c>
    </row>
    <row r="322" spans="1:3" ht="34.799999999999997" x14ac:dyDescent="0.25">
      <c r="A322" s="103">
        <v>321</v>
      </c>
      <c r="B322" s="307" t="s">
        <v>7</v>
      </c>
      <c r="C322" s="655" t="s">
        <v>7</v>
      </c>
    </row>
    <row r="323" spans="1:3" x14ac:dyDescent="0.25">
      <c r="A323" s="103">
        <v>322</v>
      </c>
      <c r="B323" s="314" t="s">
        <v>6</v>
      </c>
      <c r="C323" s="657" t="s">
        <v>6</v>
      </c>
    </row>
    <row r="324" spans="1:3" ht="20.399999999999999" x14ac:dyDescent="0.25">
      <c r="A324" s="103">
        <v>323</v>
      </c>
      <c r="B324" s="318" t="s">
        <v>787</v>
      </c>
      <c r="C324" s="663" t="s">
        <v>787</v>
      </c>
    </row>
    <row r="325" spans="1:3" ht="13.8" thickBot="1" x14ac:dyDescent="0.3">
      <c r="A325" s="103">
        <v>324</v>
      </c>
      <c r="B325" s="318" t="s">
        <v>553</v>
      </c>
      <c r="C325" s="663" t="s">
        <v>553</v>
      </c>
    </row>
    <row r="326" spans="1:3" ht="13.8" thickBot="1" x14ac:dyDescent="0.3">
      <c r="A326" s="103">
        <v>325</v>
      </c>
      <c r="B326" s="330" t="s">
        <v>554</v>
      </c>
      <c r="C326" s="664" t="s">
        <v>554</v>
      </c>
    </row>
    <row r="327" spans="1:3" ht="13.8" thickBot="1" x14ac:dyDescent="0.3">
      <c r="A327" s="103">
        <v>326</v>
      </c>
      <c r="B327" s="331" t="s">
        <v>555</v>
      </c>
      <c r="C327" s="664" t="s">
        <v>555</v>
      </c>
    </row>
    <row r="328" spans="1:3" ht="39.6" x14ac:dyDescent="0.25">
      <c r="A328" s="103">
        <v>327</v>
      </c>
      <c r="B328" s="314" t="s">
        <v>881</v>
      </c>
      <c r="C328" s="657" t="s">
        <v>881</v>
      </c>
    </row>
    <row r="329" spans="1:3" ht="30.6" x14ac:dyDescent="0.25">
      <c r="A329" s="103">
        <v>328</v>
      </c>
      <c r="B329" s="326" t="s">
        <v>10</v>
      </c>
      <c r="C329" s="663" t="s">
        <v>10</v>
      </c>
    </row>
    <row r="330" spans="1:3" ht="39.6" x14ac:dyDescent="0.25">
      <c r="A330" s="103">
        <v>329</v>
      </c>
      <c r="B330" s="314" t="s">
        <v>81</v>
      </c>
      <c r="C330" s="657" t="s">
        <v>81</v>
      </c>
    </row>
    <row r="331" spans="1:3" ht="40.799999999999997" x14ac:dyDescent="0.25">
      <c r="A331" s="103">
        <v>330</v>
      </c>
      <c r="B331" s="326" t="s">
        <v>276</v>
      </c>
      <c r="C331" s="663" t="s">
        <v>276</v>
      </c>
    </row>
    <row r="332" spans="1:3" ht="39.6" x14ac:dyDescent="0.25">
      <c r="A332" s="103">
        <v>331</v>
      </c>
      <c r="B332" s="314" t="s">
        <v>82</v>
      </c>
      <c r="C332" s="657" t="s">
        <v>82</v>
      </c>
    </row>
    <row r="333" spans="1:3" ht="45.6" x14ac:dyDescent="0.25">
      <c r="A333" s="103">
        <v>332</v>
      </c>
      <c r="B333" s="345" t="s">
        <v>882</v>
      </c>
      <c r="C333" s="662" t="s">
        <v>882</v>
      </c>
    </row>
    <row r="334" spans="1:3" ht="46.2" thickBot="1" x14ac:dyDescent="0.3">
      <c r="A334" s="103">
        <v>333</v>
      </c>
      <c r="B334" s="345" t="s">
        <v>883</v>
      </c>
      <c r="C334" s="662" t="s">
        <v>883</v>
      </c>
    </row>
    <row r="335" spans="1:3" ht="13.8" thickBot="1" x14ac:dyDescent="0.3">
      <c r="A335" s="103">
        <v>334</v>
      </c>
      <c r="B335" s="346" t="s">
        <v>884</v>
      </c>
      <c r="C335" s="670" t="s">
        <v>1669</v>
      </c>
    </row>
    <row r="336" spans="1:3" ht="13.8" thickBot="1" x14ac:dyDescent="0.3">
      <c r="A336" s="103">
        <v>335</v>
      </c>
      <c r="B336" s="347" t="s">
        <v>885</v>
      </c>
      <c r="C336" s="670" t="s">
        <v>1670</v>
      </c>
    </row>
    <row r="337" spans="1:3" ht="13.8" thickBot="1" x14ac:dyDescent="0.3">
      <c r="A337" s="103">
        <v>336</v>
      </c>
      <c r="B337" s="347" t="s">
        <v>886</v>
      </c>
      <c r="C337" s="670" t="s">
        <v>1671</v>
      </c>
    </row>
    <row r="338" spans="1:3" ht="13.8" thickBot="1" x14ac:dyDescent="0.3">
      <c r="A338" s="103">
        <v>337</v>
      </c>
      <c r="B338" s="347" t="s">
        <v>1181</v>
      </c>
      <c r="C338" s="670" t="s">
        <v>1672</v>
      </c>
    </row>
    <row r="339" spans="1:3" ht="13.8" thickBot="1" x14ac:dyDescent="0.3">
      <c r="A339" s="103">
        <v>338</v>
      </c>
      <c r="B339" s="348" t="s">
        <v>887</v>
      </c>
      <c r="C339" s="669" t="s">
        <v>1673</v>
      </c>
    </row>
    <row r="340" spans="1:3" x14ac:dyDescent="0.25">
      <c r="A340" s="103">
        <v>339</v>
      </c>
      <c r="B340" s="349" t="s">
        <v>888</v>
      </c>
      <c r="C340" s="670" t="s">
        <v>1674</v>
      </c>
    </row>
    <row r="341" spans="1:3" ht="39.6" x14ac:dyDescent="0.25">
      <c r="A341" s="103">
        <v>340</v>
      </c>
      <c r="B341" s="302" t="s">
        <v>167</v>
      </c>
      <c r="C341" s="657" t="s">
        <v>167</v>
      </c>
    </row>
    <row r="342" spans="1:3" ht="15.6" x14ac:dyDescent="0.25">
      <c r="A342" s="103">
        <v>341</v>
      </c>
      <c r="B342" s="317" t="s">
        <v>235</v>
      </c>
      <c r="C342" s="660" t="s">
        <v>235</v>
      </c>
    </row>
    <row r="343" spans="1:3" x14ac:dyDescent="0.25">
      <c r="A343" s="103">
        <v>342</v>
      </c>
      <c r="B343" s="314" t="s">
        <v>236</v>
      </c>
      <c r="C343" s="657" t="s">
        <v>236</v>
      </c>
    </row>
    <row r="344" spans="1:3" ht="20.399999999999999" x14ac:dyDescent="0.25">
      <c r="A344" s="103">
        <v>343</v>
      </c>
      <c r="B344" s="326" t="s">
        <v>4</v>
      </c>
      <c r="C344" s="663" t="s">
        <v>4</v>
      </c>
    </row>
    <row r="345" spans="1:3" ht="26.4" x14ac:dyDescent="0.25">
      <c r="A345" s="103">
        <v>344</v>
      </c>
      <c r="B345" s="314" t="s">
        <v>237</v>
      </c>
      <c r="C345" s="657" t="s">
        <v>237</v>
      </c>
    </row>
    <row r="346" spans="1:3" ht="20.399999999999999" x14ac:dyDescent="0.25">
      <c r="A346" s="103">
        <v>345</v>
      </c>
      <c r="B346" s="326" t="s">
        <v>11</v>
      </c>
      <c r="C346" s="663" t="s">
        <v>11</v>
      </c>
    </row>
    <row r="347" spans="1:3" ht="26.4" x14ac:dyDescent="0.25">
      <c r="A347" s="103">
        <v>346</v>
      </c>
      <c r="B347" s="314" t="s">
        <v>271</v>
      </c>
      <c r="C347" s="657" t="s">
        <v>271</v>
      </c>
    </row>
    <row r="348" spans="1:3" ht="30.6" x14ac:dyDescent="0.25">
      <c r="A348" s="103">
        <v>347</v>
      </c>
      <c r="B348" s="326" t="s">
        <v>898</v>
      </c>
      <c r="C348" s="663" t="s">
        <v>898</v>
      </c>
    </row>
    <row r="349" spans="1:3" x14ac:dyDescent="0.25">
      <c r="A349" s="103">
        <v>348</v>
      </c>
      <c r="B349" s="314" t="s">
        <v>238</v>
      </c>
      <c r="C349" s="657" t="s">
        <v>238</v>
      </c>
    </row>
    <row r="350" spans="1:3" ht="30.6" x14ac:dyDescent="0.25">
      <c r="A350" s="103">
        <v>349</v>
      </c>
      <c r="B350" s="326" t="s">
        <v>899</v>
      </c>
      <c r="C350" s="663" t="s">
        <v>899</v>
      </c>
    </row>
    <row r="351" spans="1:3" x14ac:dyDescent="0.25">
      <c r="A351" s="103">
        <v>350</v>
      </c>
      <c r="B351" s="314" t="s">
        <v>785</v>
      </c>
      <c r="C351" s="657" t="s">
        <v>785</v>
      </c>
    </row>
    <row r="352" spans="1:3" ht="20.399999999999999" x14ac:dyDescent="0.25">
      <c r="A352" s="103">
        <v>351</v>
      </c>
      <c r="B352" s="326" t="s">
        <v>786</v>
      </c>
      <c r="C352" s="663" t="s">
        <v>786</v>
      </c>
    </row>
    <row r="353" spans="1:3" x14ac:dyDescent="0.25">
      <c r="A353" s="103">
        <v>352</v>
      </c>
      <c r="B353" s="314" t="s">
        <v>239</v>
      </c>
      <c r="C353" s="657" t="s">
        <v>239</v>
      </c>
    </row>
    <row r="354" spans="1:3" ht="30.6" x14ac:dyDescent="0.25">
      <c r="A354" s="103">
        <v>353</v>
      </c>
      <c r="B354" s="326" t="s">
        <v>971</v>
      </c>
      <c r="C354" s="663" t="s">
        <v>971</v>
      </c>
    </row>
    <row r="355" spans="1:3" ht="39.6" x14ac:dyDescent="0.25">
      <c r="A355" s="103">
        <v>354</v>
      </c>
      <c r="B355" s="302" t="s">
        <v>2</v>
      </c>
      <c r="C355" s="657" t="s">
        <v>1675</v>
      </c>
    </row>
    <row r="356" spans="1:3" ht="26.4" x14ac:dyDescent="0.25">
      <c r="A356" s="103">
        <v>355</v>
      </c>
      <c r="B356" s="302" t="s">
        <v>1182</v>
      </c>
      <c r="C356" s="657" t="s">
        <v>1394</v>
      </c>
    </row>
    <row r="357" spans="1:3" ht="39.6" x14ac:dyDescent="0.25">
      <c r="A357" s="103">
        <v>356</v>
      </c>
      <c r="B357" s="302" t="s">
        <v>3</v>
      </c>
      <c r="C357" s="657" t="s">
        <v>3</v>
      </c>
    </row>
    <row r="358" spans="1:3" ht="27" thickBot="1" x14ac:dyDescent="0.3">
      <c r="A358" s="103">
        <v>357</v>
      </c>
      <c r="B358" s="314" t="s">
        <v>230</v>
      </c>
      <c r="C358" s="657" t="s">
        <v>230</v>
      </c>
    </row>
    <row r="359" spans="1:3" ht="13.8" thickBot="1" x14ac:dyDescent="0.3">
      <c r="A359" s="103">
        <v>358</v>
      </c>
      <c r="B359" s="330" t="s">
        <v>231</v>
      </c>
      <c r="C359" s="664" t="s">
        <v>231</v>
      </c>
    </row>
    <row r="360" spans="1:3" ht="13.8" thickBot="1" x14ac:dyDescent="0.3">
      <c r="A360" s="103">
        <v>359</v>
      </c>
      <c r="B360" s="331" t="s">
        <v>232</v>
      </c>
      <c r="C360" s="664" t="s">
        <v>232</v>
      </c>
    </row>
    <row r="361" spans="1:3" ht="39.6" x14ac:dyDescent="0.25">
      <c r="A361" s="103">
        <v>360</v>
      </c>
      <c r="B361" s="314" t="s">
        <v>251</v>
      </c>
      <c r="C361" s="657" t="s">
        <v>251</v>
      </c>
    </row>
    <row r="362" spans="1:3" ht="30.6" x14ac:dyDescent="0.25">
      <c r="A362" s="103">
        <v>361</v>
      </c>
      <c r="B362" s="318" t="s">
        <v>141</v>
      </c>
      <c r="C362" s="663" t="s">
        <v>141</v>
      </c>
    </row>
    <row r="363" spans="1:3" ht="13.8" thickBot="1" x14ac:dyDescent="0.3">
      <c r="A363" s="103">
        <v>362</v>
      </c>
      <c r="B363" s="318" t="s">
        <v>240</v>
      </c>
      <c r="C363" s="663" t="s">
        <v>240</v>
      </c>
    </row>
    <row r="364" spans="1:3" ht="13.8" thickBot="1" x14ac:dyDescent="0.3">
      <c r="A364" s="103">
        <v>363</v>
      </c>
      <c r="B364" s="330" t="s">
        <v>243</v>
      </c>
      <c r="C364" s="664" t="s">
        <v>243</v>
      </c>
    </row>
    <row r="365" spans="1:3" ht="13.8" thickBot="1" x14ac:dyDescent="0.3">
      <c r="A365" s="103">
        <v>364</v>
      </c>
      <c r="B365" s="331" t="s">
        <v>241</v>
      </c>
      <c r="C365" s="664" t="s">
        <v>241</v>
      </c>
    </row>
    <row r="366" spans="1:3" ht="15.6" x14ac:dyDescent="0.25">
      <c r="A366" s="103">
        <v>365</v>
      </c>
      <c r="B366" s="317" t="s">
        <v>1934</v>
      </c>
      <c r="C366" s="660" t="s">
        <v>176</v>
      </c>
    </row>
    <row r="367" spans="1:3" x14ac:dyDescent="0.25">
      <c r="A367" s="103">
        <v>366</v>
      </c>
      <c r="B367" s="302" t="s">
        <v>1935</v>
      </c>
      <c r="C367" s="657" t="s">
        <v>177</v>
      </c>
    </row>
    <row r="368" spans="1:3" x14ac:dyDescent="0.25">
      <c r="A368" s="103">
        <v>367</v>
      </c>
      <c r="B368" s="350" t="s">
        <v>1713</v>
      </c>
      <c r="C368" s="656" t="s">
        <v>287</v>
      </c>
    </row>
    <row r="369" spans="1:3" x14ac:dyDescent="0.25">
      <c r="A369" s="103">
        <v>368</v>
      </c>
      <c r="B369" s="350" t="s">
        <v>292</v>
      </c>
      <c r="C369" s="656" t="s">
        <v>292</v>
      </c>
    </row>
    <row r="370" spans="1:3" x14ac:dyDescent="0.25">
      <c r="A370" s="103">
        <v>369</v>
      </c>
      <c r="B370" s="350" t="s">
        <v>1511</v>
      </c>
      <c r="C370" s="656" t="s">
        <v>294</v>
      </c>
    </row>
    <row r="371" spans="1:3" x14ac:dyDescent="0.25">
      <c r="A371" s="103">
        <v>370</v>
      </c>
      <c r="B371" s="350" t="s">
        <v>1512</v>
      </c>
      <c r="C371" s="656" t="s">
        <v>297</v>
      </c>
    </row>
    <row r="372" spans="1:3" x14ac:dyDescent="0.25">
      <c r="A372" s="103">
        <v>371</v>
      </c>
      <c r="B372" s="350" t="s">
        <v>1513</v>
      </c>
      <c r="C372" s="656" t="s">
        <v>463</v>
      </c>
    </row>
    <row r="373" spans="1:3" x14ac:dyDescent="0.25">
      <c r="A373" s="103">
        <v>372</v>
      </c>
      <c r="B373" s="350" t="s">
        <v>1514</v>
      </c>
      <c r="C373" s="656" t="s">
        <v>299</v>
      </c>
    </row>
    <row r="374" spans="1:3" x14ac:dyDescent="0.25">
      <c r="A374" s="103">
        <v>373</v>
      </c>
      <c r="B374" s="350" t="s">
        <v>1515</v>
      </c>
      <c r="C374" s="656" t="s">
        <v>1411</v>
      </c>
    </row>
    <row r="375" spans="1:3" x14ac:dyDescent="0.25">
      <c r="A375" s="103">
        <v>374</v>
      </c>
      <c r="B375" s="350" t="s">
        <v>1516</v>
      </c>
      <c r="C375" s="656" t="s">
        <v>304</v>
      </c>
    </row>
    <row r="376" spans="1:3" x14ac:dyDescent="0.25">
      <c r="A376" s="103">
        <v>375</v>
      </c>
      <c r="B376" s="350" t="s">
        <v>307</v>
      </c>
      <c r="C376" s="656" t="s">
        <v>307</v>
      </c>
    </row>
    <row r="377" spans="1:3" x14ac:dyDescent="0.25">
      <c r="A377" s="103">
        <v>376</v>
      </c>
      <c r="B377" s="350" t="s">
        <v>1517</v>
      </c>
      <c r="C377" s="656" t="s">
        <v>309</v>
      </c>
    </row>
    <row r="378" spans="1:3" x14ac:dyDescent="0.25">
      <c r="A378" s="103">
        <v>377</v>
      </c>
      <c r="B378" s="350" t="s">
        <v>1518</v>
      </c>
      <c r="C378" s="656" t="s">
        <v>311</v>
      </c>
    </row>
    <row r="379" spans="1:3" x14ac:dyDescent="0.25">
      <c r="A379" s="103">
        <v>378</v>
      </c>
      <c r="B379" s="350" t="s">
        <v>1519</v>
      </c>
      <c r="C379" s="656" t="s">
        <v>314</v>
      </c>
    </row>
    <row r="380" spans="1:3" x14ac:dyDescent="0.25">
      <c r="A380" s="103">
        <v>379</v>
      </c>
      <c r="B380" s="350" t="s">
        <v>1520</v>
      </c>
      <c r="C380" s="656" t="s">
        <v>316</v>
      </c>
    </row>
    <row r="381" spans="1:3" x14ac:dyDescent="0.25">
      <c r="A381" s="103">
        <v>380</v>
      </c>
      <c r="B381" s="350" t="s">
        <v>1521</v>
      </c>
      <c r="C381" s="656" t="s">
        <v>318</v>
      </c>
    </row>
    <row r="382" spans="1:3" x14ac:dyDescent="0.25">
      <c r="A382" s="103">
        <v>381</v>
      </c>
      <c r="B382" s="350" t="s">
        <v>1522</v>
      </c>
      <c r="C382" s="656" t="s">
        <v>521</v>
      </c>
    </row>
    <row r="383" spans="1:3" x14ac:dyDescent="0.25">
      <c r="A383" s="103">
        <v>382</v>
      </c>
      <c r="B383" s="350" t="s">
        <v>1523</v>
      </c>
      <c r="C383" s="656" t="s">
        <v>320</v>
      </c>
    </row>
    <row r="384" spans="1:3" x14ac:dyDescent="0.25">
      <c r="A384" s="103">
        <v>383</v>
      </c>
      <c r="B384" s="350" t="s">
        <v>1524</v>
      </c>
      <c r="C384" s="656" t="s">
        <v>322</v>
      </c>
    </row>
    <row r="385" spans="1:3" x14ac:dyDescent="0.25">
      <c r="A385" s="103">
        <v>384</v>
      </c>
      <c r="B385" s="350" t="s">
        <v>1525</v>
      </c>
      <c r="C385" s="656" t="s">
        <v>324</v>
      </c>
    </row>
    <row r="386" spans="1:3" x14ac:dyDescent="0.25">
      <c r="A386" s="103">
        <v>385</v>
      </c>
      <c r="B386" s="350" t="s">
        <v>541</v>
      </c>
      <c r="C386" s="656" t="s">
        <v>541</v>
      </c>
    </row>
    <row r="387" spans="1:3" x14ac:dyDescent="0.25">
      <c r="A387" s="103">
        <v>386</v>
      </c>
      <c r="B387" s="350" t="s">
        <v>1526</v>
      </c>
      <c r="C387" s="656" t="s">
        <v>326</v>
      </c>
    </row>
    <row r="388" spans="1:3" x14ac:dyDescent="0.25">
      <c r="A388" s="103">
        <v>387</v>
      </c>
      <c r="B388" s="350" t="s">
        <v>1527</v>
      </c>
      <c r="C388" s="656" t="s">
        <v>328</v>
      </c>
    </row>
    <row r="389" spans="1:3" x14ac:dyDescent="0.25">
      <c r="A389" s="103">
        <v>388</v>
      </c>
      <c r="B389" s="350" t="s">
        <v>330</v>
      </c>
      <c r="C389" s="656" t="s">
        <v>330</v>
      </c>
    </row>
    <row r="390" spans="1:3" x14ac:dyDescent="0.25">
      <c r="A390" s="103">
        <v>389</v>
      </c>
      <c r="B390" s="350" t="s">
        <v>1528</v>
      </c>
      <c r="C390" s="656" t="s">
        <v>333</v>
      </c>
    </row>
    <row r="391" spans="1:3" x14ac:dyDescent="0.25">
      <c r="A391" s="103">
        <v>390</v>
      </c>
      <c r="B391" s="350" t="s">
        <v>1529</v>
      </c>
      <c r="C391" s="656" t="s">
        <v>577</v>
      </c>
    </row>
    <row r="392" spans="1:3" x14ac:dyDescent="0.25">
      <c r="A392" s="103">
        <v>391</v>
      </c>
      <c r="B392" s="350" t="s">
        <v>1530</v>
      </c>
      <c r="C392" s="656" t="s">
        <v>336</v>
      </c>
    </row>
    <row r="393" spans="1:3" x14ac:dyDescent="0.25">
      <c r="A393" s="103">
        <v>392</v>
      </c>
      <c r="B393" s="350" t="s">
        <v>1531</v>
      </c>
      <c r="C393" s="656" t="s">
        <v>340</v>
      </c>
    </row>
    <row r="394" spans="1:3" x14ac:dyDescent="0.25">
      <c r="A394" s="103">
        <v>393</v>
      </c>
      <c r="B394" s="350" t="s">
        <v>1532</v>
      </c>
      <c r="C394" s="656" t="s">
        <v>343</v>
      </c>
    </row>
    <row r="395" spans="1:3" x14ac:dyDescent="0.25">
      <c r="A395" s="103">
        <v>394</v>
      </c>
      <c r="B395" s="350" t="s">
        <v>1533</v>
      </c>
      <c r="C395" s="656" t="s">
        <v>346</v>
      </c>
    </row>
    <row r="396" spans="1:3" x14ac:dyDescent="0.25">
      <c r="A396" s="103">
        <v>395</v>
      </c>
      <c r="B396" s="350" t="s">
        <v>1534</v>
      </c>
      <c r="C396" s="656" t="s">
        <v>348</v>
      </c>
    </row>
    <row r="397" spans="1:3" x14ac:dyDescent="0.25">
      <c r="A397" s="103">
        <v>396</v>
      </c>
      <c r="B397" s="350" t="s">
        <v>1535</v>
      </c>
      <c r="C397" s="656" t="s">
        <v>351</v>
      </c>
    </row>
    <row r="398" spans="1:3" x14ac:dyDescent="0.25">
      <c r="A398" s="103">
        <v>397</v>
      </c>
      <c r="B398" s="350" t="s">
        <v>1536</v>
      </c>
      <c r="C398" s="656" t="s">
        <v>353</v>
      </c>
    </row>
    <row r="399" spans="1:3" s="107" customFormat="1" ht="13.8" thickBot="1" x14ac:dyDescent="0.3">
      <c r="A399" s="103">
        <v>398</v>
      </c>
      <c r="B399" s="351" t="s">
        <v>1537</v>
      </c>
      <c r="C399" s="656" t="s">
        <v>360</v>
      </c>
    </row>
    <row r="400" spans="1:3" x14ac:dyDescent="0.25">
      <c r="A400" s="106">
        <v>399</v>
      </c>
      <c r="B400" s="350" t="s">
        <v>2009</v>
      </c>
      <c r="C400" s="656" t="s">
        <v>363</v>
      </c>
    </row>
    <row r="401" spans="1:3" x14ac:dyDescent="0.25">
      <c r="A401" s="103">
        <v>400</v>
      </c>
      <c r="B401" s="350" t="s">
        <v>366</v>
      </c>
      <c r="C401" s="656" t="s">
        <v>366</v>
      </c>
    </row>
    <row r="402" spans="1:3" x14ac:dyDescent="0.25">
      <c r="A402" s="103">
        <v>401</v>
      </c>
      <c r="B402" s="350" t="s">
        <v>2010</v>
      </c>
      <c r="C402" s="656" t="s">
        <v>367</v>
      </c>
    </row>
    <row r="403" spans="1:3" x14ac:dyDescent="0.25">
      <c r="A403" s="103">
        <v>402</v>
      </c>
      <c r="B403" s="779" t="s">
        <v>369</v>
      </c>
      <c r="C403" s="656" t="s">
        <v>369</v>
      </c>
    </row>
    <row r="404" spans="1:3" x14ac:dyDescent="0.25">
      <c r="A404" s="103">
        <v>403</v>
      </c>
      <c r="B404" s="350" t="s">
        <v>2011</v>
      </c>
      <c r="C404" s="656" t="s">
        <v>371</v>
      </c>
    </row>
    <row r="405" spans="1:3" x14ac:dyDescent="0.25">
      <c r="A405" s="103">
        <v>404</v>
      </c>
      <c r="B405" s="350" t="s">
        <v>373</v>
      </c>
      <c r="C405" s="656" t="s">
        <v>373</v>
      </c>
    </row>
    <row r="406" spans="1:3" x14ac:dyDescent="0.25">
      <c r="A406" s="103">
        <v>405</v>
      </c>
      <c r="B406" s="779" t="s">
        <v>375</v>
      </c>
      <c r="C406" s="656" t="s">
        <v>375</v>
      </c>
    </row>
    <row r="407" spans="1:3" x14ac:dyDescent="0.25">
      <c r="A407" s="103">
        <v>406</v>
      </c>
      <c r="B407" s="350" t="s">
        <v>2012</v>
      </c>
      <c r="C407" s="656" t="s">
        <v>378</v>
      </c>
    </row>
    <row r="408" spans="1:3" x14ac:dyDescent="0.25">
      <c r="A408" s="103">
        <v>407</v>
      </c>
      <c r="B408" s="350" t="s">
        <v>2013</v>
      </c>
      <c r="C408" s="656" t="s">
        <v>380</v>
      </c>
    </row>
    <row r="409" spans="1:3" x14ac:dyDescent="0.25">
      <c r="A409" s="103">
        <v>408</v>
      </c>
      <c r="B409" s="350" t="s">
        <v>382</v>
      </c>
      <c r="C409" s="656" t="s">
        <v>382</v>
      </c>
    </row>
    <row r="410" spans="1:3" x14ac:dyDescent="0.25">
      <c r="A410" s="103">
        <v>409</v>
      </c>
      <c r="B410" s="779" t="s">
        <v>384</v>
      </c>
      <c r="C410" s="656" t="s">
        <v>384</v>
      </c>
    </row>
    <row r="411" spans="1:3" x14ac:dyDescent="0.25">
      <c r="A411" s="103">
        <v>410</v>
      </c>
      <c r="B411" s="350" t="s">
        <v>386</v>
      </c>
      <c r="C411" s="656" t="s">
        <v>386</v>
      </c>
    </row>
    <row r="412" spans="1:3" x14ac:dyDescent="0.25">
      <c r="A412" s="103">
        <v>411</v>
      </c>
      <c r="B412" s="350" t="s">
        <v>2014</v>
      </c>
      <c r="C412" s="656" t="s">
        <v>391</v>
      </c>
    </row>
    <row r="413" spans="1:3" x14ac:dyDescent="0.25">
      <c r="A413" s="103">
        <v>412</v>
      </c>
      <c r="B413" s="350" t="s">
        <v>2015</v>
      </c>
      <c r="C413" s="656" t="s">
        <v>394</v>
      </c>
    </row>
    <row r="414" spans="1:3" x14ac:dyDescent="0.25">
      <c r="A414" s="103">
        <v>413</v>
      </c>
      <c r="B414" s="350" t="s">
        <v>2016</v>
      </c>
      <c r="C414" s="656" t="s">
        <v>396</v>
      </c>
    </row>
    <row r="415" spans="1:3" x14ac:dyDescent="0.25">
      <c r="A415" s="103">
        <v>414</v>
      </c>
      <c r="B415" s="350" t="s">
        <v>2017</v>
      </c>
      <c r="C415" s="656" t="s">
        <v>398</v>
      </c>
    </row>
    <row r="416" spans="1:3" x14ac:dyDescent="0.25">
      <c r="A416" s="103">
        <v>415</v>
      </c>
      <c r="B416" s="350" t="s">
        <v>400</v>
      </c>
      <c r="C416" s="656" t="s">
        <v>400</v>
      </c>
    </row>
    <row r="417" spans="1:3" x14ac:dyDescent="0.25">
      <c r="A417" s="103">
        <v>416</v>
      </c>
      <c r="B417" s="350" t="s">
        <v>2018</v>
      </c>
      <c r="C417" s="656" t="s">
        <v>402</v>
      </c>
    </row>
    <row r="418" spans="1:3" x14ac:dyDescent="0.25">
      <c r="A418" s="103">
        <v>417</v>
      </c>
      <c r="B418" s="350" t="s">
        <v>405</v>
      </c>
      <c r="C418" s="656" t="s">
        <v>405</v>
      </c>
    </row>
    <row r="419" spans="1:3" x14ac:dyDescent="0.25">
      <c r="A419" s="103">
        <v>418</v>
      </c>
      <c r="B419" s="350" t="s">
        <v>407</v>
      </c>
      <c r="C419" s="656" t="s">
        <v>407</v>
      </c>
    </row>
    <row r="420" spans="1:3" x14ac:dyDescent="0.25">
      <c r="A420" s="103">
        <v>419</v>
      </c>
      <c r="B420" s="779" t="s">
        <v>409</v>
      </c>
      <c r="C420" s="656" t="s">
        <v>409</v>
      </c>
    </row>
    <row r="421" spans="1:3" x14ac:dyDescent="0.25">
      <c r="A421" s="103">
        <v>420</v>
      </c>
      <c r="B421" s="350" t="s">
        <v>411</v>
      </c>
      <c r="C421" s="656" t="s">
        <v>411</v>
      </c>
    </row>
    <row r="422" spans="1:3" ht="14.4" x14ac:dyDescent="0.25">
      <c r="A422" s="103">
        <v>421</v>
      </c>
      <c r="B422" s="350" t="s">
        <v>2019</v>
      </c>
      <c r="C422" s="666" t="s">
        <v>904</v>
      </c>
    </row>
    <row r="423" spans="1:3" x14ac:dyDescent="0.25">
      <c r="A423" s="103">
        <v>422</v>
      </c>
      <c r="B423" s="350" t="s">
        <v>2020</v>
      </c>
      <c r="C423" s="656" t="s">
        <v>414</v>
      </c>
    </row>
    <row r="424" spans="1:3" x14ac:dyDescent="0.25">
      <c r="A424" s="103">
        <v>423</v>
      </c>
      <c r="B424" s="350" t="s">
        <v>416</v>
      </c>
      <c r="C424" s="656" t="s">
        <v>416</v>
      </c>
    </row>
    <row r="425" spans="1:3" x14ac:dyDescent="0.25">
      <c r="A425" s="103">
        <v>424</v>
      </c>
      <c r="B425" s="350" t="s">
        <v>2021</v>
      </c>
      <c r="C425" s="656" t="s">
        <v>418</v>
      </c>
    </row>
    <row r="426" spans="1:3" ht="14.4" x14ac:dyDescent="0.25">
      <c r="A426" s="103">
        <v>425</v>
      </c>
      <c r="B426" s="780" t="s">
        <v>905</v>
      </c>
      <c r="C426" s="666" t="s">
        <v>905</v>
      </c>
    </row>
    <row r="427" spans="1:3" x14ac:dyDescent="0.25">
      <c r="A427" s="103">
        <v>426</v>
      </c>
      <c r="B427" s="350" t="s">
        <v>2022</v>
      </c>
      <c r="C427" s="656" t="s">
        <v>421</v>
      </c>
    </row>
    <row r="428" spans="1:3" x14ac:dyDescent="0.25">
      <c r="A428" s="103">
        <v>427</v>
      </c>
      <c r="B428" s="350" t="s">
        <v>424</v>
      </c>
      <c r="C428" s="656" t="s">
        <v>424</v>
      </c>
    </row>
    <row r="429" spans="1:3" x14ac:dyDescent="0.25">
      <c r="A429" s="103">
        <v>428</v>
      </c>
      <c r="B429" s="350" t="s">
        <v>426</v>
      </c>
      <c r="C429" s="656" t="s">
        <v>426</v>
      </c>
    </row>
    <row r="430" spans="1:3" x14ac:dyDescent="0.25">
      <c r="A430" s="103">
        <v>429</v>
      </c>
      <c r="B430" s="350" t="s">
        <v>2024</v>
      </c>
      <c r="C430" s="656" t="s">
        <v>428</v>
      </c>
    </row>
    <row r="431" spans="1:3" x14ac:dyDescent="0.25">
      <c r="A431" s="103">
        <v>430</v>
      </c>
      <c r="B431" s="350" t="s">
        <v>2025</v>
      </c>
      <c r="C431" s="656" t="s">
        <v>430</v>
      </c>
    </row>
    <row r="432" spans="1:3" x14ac:dyDescent="0.25">
      <c r="A432" s="103">
        <v>431</v>
      </c>
      <c r="B432" s="350" t="s">
        <v>2026</v>
      </c>
      <c r="C432" s="656" t="s">
        <v>432</v>
      </c>
    </row>
    <row r="433" spans="1:3" x14ac:dyDescent="0.25">
      <c r="A433" s="103">
        <v>432</v>
      </c>
      <c r="B433" s="350" t="s">
        <v>2023</v>
      </c>
      <c r="C433" s="656" t="s">
        <v>434</v>
      </c>
    </row>
    <row r="434" spans="1:3" x14ac:dyDescent="0.25">
      <c r="A434" s="103">
        <v>433</v>
      </c>
      <c r="B434" s="779" t="s">
        <v>436</v>
      </c>
      <c r="C434" s="656" t="s">
        <v>436</v>
      </c>
    </row>
    <row r="435" spans="1:3" x14ac:dyDescent="0.25">
      <c r="A435" s="103">
        <v>434</v>
      </c>
      <c r="B435" s="350" t="s">
        <v>2027</v>
      </c>
      <c r="C435" s="656" t="s">
        <v>438</v>
      </c>
    </row>
    <row r="436" spans="1:3" x14ac:dyDescent="0.25">
      <c r="A436" s="103">
        <v>435</v>
      </c>
      <c r="B436" s="350" t="s">
        <v>2028</v>
      </c>
      <c r="C436" s="656" t="s">
        <v>440</v>
      </c>
    </row>
    <row r="437" spans="1:3" x14ac:dyDescent="0.25">
      <c r="A437" s="103">
        <v>436</v>
      </c>
      <c r="B437" s="779" t="s">
        <v>442</v>
      </c>
      <c r="C437" s="656" t="s">
        <v>442</v>
      </c>
    </row>
    <row r="438" spans="1:3" x14ac:dyDescent="0.25">
      <c r="A438" s="103">
        <v>437</v>
      </c>
      <c r="B438" s="350" t="s">
        <v>444</v>
      </c>
      <c r="C438" s="656" t="s">
        <v>444</v>
      </c>
    </row>
    <row r="439" spans="1:3" x14ac:dyDescent="0.25">
      <c r="A439" s="103">
        <v>438</v>
      </c>
      <c r="B439" s="350" t="s">
        <v>2029</v>
      </c>
      <c r="C439" s="656" t="s">
        <v>446</v>
      </c>
    </row>
    <row r="440" spans="1:3" ht="14.4" x14ac:dyDescent="0.25">
      <c r="A440" s="103">
        <v>439</v>
      </c>
      <c r="B440" s="780" t="s">
        <v>970</v>
      </c>
      <c r="C440" s="666" t="s">
        <v>970</v>
      </c>
    </row>
    <row r="441" spans="1:3" ht="14.4" x14ac:dyDescent="0.25">
      <c r="A441" s="103">
        <v>440</v>
      </c>
      <c r="B441" s="352" t="s">
        <v>906</v>
      </c>
      <c r="C441" s="666" t="s">
        <v>906</v>
      </c>
    </row>
    <row r="442" spans="1:3" x14ac:dyDescent="0.25">
      <c r="A442" s="103">
        <v>441</v>
      </c>
      <c r="B442" s="350" t="s">
        <v>2030</v>
      </c>
      <c r="C442" s="656" t="s">
        <v>451</v>
      </c>
    </row>
    <row r="443" spans="1:3" x14ac:dyDescent="0.25">
      <c r="A443" s="103">
        <v>442</v>
      </c>
      <c r="B443" s="350" t="s">
        <v>2031</v>
      </c>
      <c r="C443" s="656" t="s">
        <v>453</v>
      </c>
    </row>
    <row r="444" spans="1:3" x14ac:dyDescent="0.25">
      <c r="A444" s="103">
        <v>443</v>
      </c>
      <c r="B444" s="350" t="s">
        <v>2032</v>
      </c>
      <c r="C444" s="656" t="s">
        <v>455</v>
      </c>
    </row>
    <row r="445" spans="1:3" x14ac:dyDescent="0.25">
      <c r="A445" s="103">
        <v>444</v>
      </c>
      <c r="B445" s="350" t="s">
        <v>2033</v>
      </c>
      <c r="C445" s="656" t="s">
        <v>457</v>
      </c>
    </row>
    <row r="446" spans="1:3" x14ac:dyDescent="0.25">
      <c r="A446" s="103">
        <v>445</v>
      </c>
      <c r="B446" s="350" t="s">
        <v>2034</v>
      </c>
      <c r="C446" s="656" t="s">
        <v>459</v>
      </c>
    </row>
    <row r="447" spans="1:3" x14ac:dyDescent="0.25">
      <c r="A447" s="103">
        <v>446</v>
      </c>
      <c r="B447" s="350" t="s">
        <v>2035</v>
      </c>
      <c r="C447" s="656" t="s">
        <v>461</v>
      </c>
    </row>
    <row r="448" spans="1:3" x14ac:dyDescent="0.25">
      <c r="A448" s="103">
        <v>447</v>
      </c>
      <c r="B448" s="350" t="s">
        <v>2036</v>
      </c>
      <c r="C448" s="656" t="s">
        <v>465</v>
      </c>
    </row>
    <row r="449" spans="1:3" ht="14.4" x14ac:dyDescent="0.25">
      <c r="A449" s="103">
        <v>448</v>
      </c>
      <c r="B449" s="352" t="s">
        <v>2037</v>
      </c>
      <c r="C449" s="666" t="s">
        <v>907</v>
      </c>
    </row>
    <row r="450" spans="1:3" ht="14.4" x14ac:dyDescent="0.25">
      <c r="A450" s="103">
        <v>449</v>
      </c>
      <c r="B450" s="352" t="s">
        <v>2032</v>
      </c>
      <c r="C450" s="666" t="s">
        <v>908</v>
      </c>
    </row>
    <row r="451" spans="1:3" x14ac:dyDescent="0.25">
      <c r="A451" s="103">
        <v>450</v>
      </c>
      <c r="B451" s="350" t="s">
        <v>2038</v>
      </c>
      <c r="C451" s="656" t="s">
        <v>472</v>
      </c>
    </row>
    <row r="452" spans="1:3" x14ac:dyDescent="0.25">
      <c r="A452" s="103">
        <v>451</v>
      </c>
      <c r="B452" s="350" t="s">
        <v>2039</v>
      </c>
      <c r="C452" s="656" t="s">
        <v>474</v>
      </c>
    </row>
    <row r="453" spans="1:3" x14ac:dyDescent="0.25">
      <c r="A453" s="103">
        <v>452</v>
      </c>
      <c r="B453" s="350" t="s">
        <v>2040</v>
      </c>
      <c r="C453" s="656" t="s">
        <v>476</v>
      </c>
    </row>
    <row r="454" spans="1:3" x14ac:dyDescent="0.25">
      <c r="A454" s="103">
        <v>453</v>
      </c>
      <c r="B454" s="350" t="s">
        <v>2041</v>
      </c>
      <c r="C454" s="656" t="s">
        <v>478</v>
      </c>
    </row>
    <row r="455" spans="1:3" x14ac:dyDescent="0.25">
      <c r="A455" s="103">
        <v>454</v>
      </c>
      <c r="B455" s="350" t="s">
        <v>2042</v>
      </c>
      <c r="C455" s="656" t="s">
        <v>480</v>
      </c>
    </row>
    <row r="456" spans="1:3" x14ac:dyDescent="0.25">
      <c r="A456" s="103">
        <v>455</v>
      </c>
      <c r="B456" s="350" t="s">
        <v>2043</v>
      </c>
      <c r="C456" s="656" t="s">
        <v>482</v>
      </c>
    </row>
    <row r="457" spans="1:3" x14ac:dyDescent="0.25">
      <c r="A457" s="103">
        <v>456</v>
      </c>
      <c r="B457" s="350" t="s">
        <v>2044</v>
      </c>
      <c r="C457" s="656" t="s">
        <v>484</v>
      </c>
    </row>
    <row r="458" spans="1:3" x14ac:dyDescent="0.25">
      <c r="A458" s="103">
        <v>457</v>
      </c>
      <c r="B458" s="350" t="s">
        <v>2045</v>
      </c>
      <c r="C458" s="656" t="s">
        <v>486</v>
      </c>
    </row>
    <row r="459" spans="1:3" x14ac:dyDescent="0.25">
      <c r="A459" s="103">
        <v>458</v>
      </c>
      <c r="B459" s="350" t="s">
        <v>2046</v>
      </c>
      <c r="C459" s="656" t="s">
        <v>489</v>
      </c>
    </row>
    <row r="460" spans="1:3" ht="14.4" x14ac:dyDescent="0.25">
      <c r="A460" s="103">
        <v>459</v>
      </c>
      <c r="B460" s="780" t="s">
        <v>909</v>
      </c>
      <c r="C460" s="666" t="s">
        <v>909</v>
      </c>
    </row>
    <row r="461" spans="1:3" x14ac:dyDescent="0.25">
      <c r="A461" s="103">
        <v>460</v>
      </c>
      <c r="B461" s="779" t="s">
        <v>492</v>
      </c>
      <c r="C461" s="656" t="s">
        <v>492</v>
      </c>
    </row>
    <row r="462" spans="1:3" x14ac:dyDescent="0.25">
      <c r="A462" s="103">
        <v>461</v>
      </c>
      <c r="B462" s="350" t="s">
        <v>2047</v>
      </c>
      <c r="C462" s="656" t="s">
        <v>494</v>
      </c>
    </row>
    <row r="463" spans="1:3" x14ac:dyDescent="0.25">
      <c r="A463" s="103">
        <v>462</v>
      </c>
      <c r="B463" s="779" t="s">
        <v>499</v>
      </c>
      <c r="C463" s="656" t="s">
        <v>499</v>
      </c>
    </row>
    <row r="464" spans="1:3" x14ac:dyDescent="0.25">
      <c r="A464" s="103">
        <v>463</v>
      </c>
      <c r="B464" s="779" t="s">
        <v>501</v>
      </c>
      <c r="C464" s="656" t="s">
        <v>501</v>
      </c>
    </row>
    <row r="465" spans="1:3" x14ac:dyDescent="0.25">
      <c r="A465" s="103">
        <v>464</v>
      </c>
      <c r="B465" s="350" t="s">
        <v>503</v>
      </c>
      <c r="C465" s="656" t="s">
        <v>503</v>
      </c>
    </row>
    <row r="466" spans="1:3" x14ac:dyDescent="0.25">
      <c r="A466" s="103">
        <v>465</v>
      </c>
      <c r="B466" s="350" t="s">
        <v>505</v>
      </c>
      <c r="C466" s="656" t="s">
        <v>505</v>
      </c>
    </row>
    <row r="467" spans="1:3" x14ac:dyDescent="0.25">
      <c r="A467" s="103">
        <v>466</v>
      </c>
      <c r="B467" s="350" t="s">
        <v>2048</v>
      </c>
      <c r="C467" s="656" t="s">
        <v>507</v>
      </c>
    </row>
    <row r="468" spans="1:3" x14ac:dyDescent="0.25">
      <c r="A468" s="103">
        <v>467</v>
      </c>
      <c r="B468" s="350" t="s">
        <v>508</v>
      </c>
      <c r="C468" s="656" t="s">
        <v>508</v>
      </c>
    </row>
    <row r="469" spans="1:3" x14ac:dyDescent="0.25">
      <c r="A469" s="103">
        <v>468</v>
      </c>
      <c r="B469" s="779" t="s">
        <v>509</v>
      </c>
      <c r="C469" s="656" t="s">
        <v>509</v>
      </c>
    </row>
    <row r="470" spans="1:3" x14ac:dyDescent="0.25">
      <c r="A470" s="103">
        <v>469</v>
      </c>
      <c r="B470" s="779" t="s">
        <v>510</v>
      </c>
      <c r="C470" s="656" t="s">
        <v>510</v>
      </c>
    </row>
    <row r="471" spans="1:3" x14ac:dyDescent="0.25">
      <c r="A471" s="103">
        <v>470</v>
      </c>
      <c r="B471" s="350" t="s">
        <v>511</v>
      </c>
      <c r="C471" s="656" t="s">
        <v>511</v>
      </c>
    </row>
    <row r="472" spans="1:3" x14ac:dyDescent="0.25">
      <c r="A472" s="103">
        <v>471</v>
      </c>
      <c r="B472" s="779" t="s">
        <v>512</v>
      </c>
      <c r="C472" s="656" t="s">
        <v>512</v>
      </c>
    </row>
    <row r="473" spans="1:3" x14ac:dyDescent="0.25">
      <c r="A473" s="103">
        <v>472</v>
      </c>
      <c r="B473" s="779" t="s">
        <v>513</v>
      </c>
      <c r="C473" s="656" t="s">
        <v>513</v>
      </c>
    </row>
    <row r="474" spans="1:3" x14ac:dyDescent="0.25">
      <c r="A474" s="103">
        <v>473</v>
      </c>
      <c r="B474" s="350" t="s">
        <v>2049</v>
      </c>
      <c r="C474" s="656" t="s">
        <v>514</v>
      </c>
    </row>
    <row r="475" spans="1:3" x14ac:dyDescent="0.25">
      <c r="A475" s="103">
        <v>474</v>
      </c>
      <c r="B475" s="779" t="s">
        <v>515</v>
      </c>
      <c r="C475" s="656" t="s">
        <v>515</v>
      </c>
    </row>
    <row r="476" spans="1:3" x14ac:dyDescent="0.25">
      <c r="A476" s="103">
        <v>475</v>
      </c>
      <c r="B476" s="350" t="s">
        <v>2050</v>
      </c>
      <c r="C476" s="656" t="s">
        <v>516</v>
      </c>
    </row>
    <row r="477" spans="1:3" x14ac:dyDescent="0.25">
      <c r="A477" s="103">
        <v>476</v>
      </c>
      <c r="B477" s="350" t="s">
        <v>2051</v>
      </c>
      <c r="C477" s="656" t="s">
        <v>517</v>
      </c>
    </row>
    <row r="478" spans="1:3" x14ac:dyDescent="0.25">
      <c r="A478" s="103">
        <v>477</v>
      </c>
      <c r="B478" s="350" t="s">
        <v>2052</v>
      </c>
      <c r="C478" s="656" t="s">
        <v>518</v>
      </c>
    </row>
    <row r="479" spans="1:3" x14ac:dyDescent="0.25">
      <c r="A479" s="103">
        <v>478</v>
      </c>
      <c r="B479" s="350" t="s">
        <v>519</v>
      </c>
      <c r="C479" s="656" t="s">
        <v>519</v>
      </c>
    </row>
    <row r="480" spans="1:3" ht="14.4" x14ac:dyDescent="0.25">
      <c r="A480" s="103">
        <v>479</v>
      </c>
      <c r="B480" s="780" t="s">
        <v>910</v>
      </c>
      <c r="C480" s="666" t="s">
        <v>910</v>
      </c>
    </row>
    <row r="481" spans="1:3" x14ac:dyDescent="0.25">
      <c r="A481" s="103">
        <v>480</v>
      </c>
      <c r="B481" s="350" t="s">
        <v>520</v>
      </c>
      <c r="C481" s="656" t="s">
        <v>520</v>
      </c>
    </row>
    <row r="482" spans="1:3" x14ac:dyDescent="0.25">
      <c r="A482" s="103">
        <v>481</v>
      </c>
      <c r="B482" s="350" t="s">
        <v>2053</v>
      </c>
      <c r="C482" s="656" t="s">
        <v>522</v>
      </c>
    </row>
    <row r="483" spans="1:3" x14ac:dyDescent="0.25">
      <c r="A483" s="103">
        <v>482</v>
      </c>
      <c r="B483" s="350" t="s">
        <v>2054</v>
      </c>
      <c r="C483" s="656" t="s">
        <v>523</v>
      </c>
    </row>
    <row r="484" spans="1:3" x14ac:dyDescent="0.25">
      <c r="A484" s="103">
        <v>483</v>
      </c>
      <c r="B484" s="350" t="s">
        <v>2055</v>
      </c>
      <c r="C484" s="656" t="s">
        <v>524</v>
      </c>
    </row>
    <row r="485" spans="1:3" x14ac:dyDescent="0.25">
      <c r="A485" s="103">
        <v>484</v>
      </c>
      <c r="B485" s="350" t="s">
        <v>2056</v>
      </c>
      <c r="C485" s="656" t="s">
        <v>525</v>
      </c>
    </row>
    <row r="486" spans="1:3" x14ac:dyDescent="0.25">
      <c r="A486" s="103">
        <v>485</v>
      </c>
      <c r="B486" s="779" t="s">
        <v>526</v>
      </c>
      <c r="C486" s="656" t="s">
        <v>526</v>
      </c>
    </row>
    <row r="487" spans="1:3" x14ac:dyDescent="0.25">
      <c r="A487" s="103">
        <v>486</v>
      </c>
      <c r="B487" s="350" t="s">
        <v>2057</v>
      </c>
      <c r="C487" s="656" t="s">
        <v>527</v>
      </c>
    </row>
    <row r="488" spans="1:3" x14ac:dyDescent="0.25">
      <c r="A488" s="103">
        <v>487</v>
      </c>
      <c r="B488" s="350" t="s">
        <v>2058</v>
      </c>
      <c r="C488" s="656" t="s">
        <v>528</v>
      </c>
    </row>
    <row r="489" spans="1:3" x14ac:dyDescent="0.25">
      <c r="A489" s="103">
        <v>488</v>
      </c>
      <c r="B489" s="350" t="s">
        <v>2059</v>
      </c>
      <c r="C489" s="656" t="s">
        <v>529</v>
      </c>
    </row>
    <row r="490" spans="1:3" x14ac:dyDescent="0.25">
      <c r="A490" s="103">
        <v>489</v>
      </c>
      <c r="B490" s="779" t="s">
        <v>530</v>
      </c>
      <c r="C490" s="656" t="s">
        <v>530</v>
      </c>
    </row>
    <row r="491" spans="1:3" x14ac:dyDescent="0.25">
      <c r="A491" s="103">
        <v>490</v>
      </c>
      <c r="B491" s="350" t="s">
        <v>2060</v>
      </c>
      <c r="C491" s="656" t="s">
        <v>531</v>
      </c>
    </row>
    <row r="492" spans="1:3" x14ac:dyDescent="0.25">
      <c r="A492" s="103">
        <v>491</v>
      </c>
      <c r="B492" s="350" t="s">
        <v>2061</v>
      </c>
      <c r="C492" s="656" t="s">
        <v>532</v>
      </c>
    </row>
    <row r="493" spans="1:3" x14ac:dyDescent="0.25">
      <c r="A493" s="103">
        <v>492</v>
      </c>
      <c r="B493" s="350" t="s">
        <v>2062</v>
      </c>
      <c r="C493" s="656" t="s">
        <v>533</v>
      </c>
    </row>
    <row r="494" spans="1:3" x14ac:dyDescent="0.25">
      <c r="A494" s="103">
        <v>493</v>
      </c>
      <c r="B494" s="350" t="s">
        <v>534</v>
      </c>
      <c r="C494" s="656" t="s">
        <v>534</v>
      </c>
    </row>
    <row r="495" spans="1:3" x14ac:dyDescent="0.25">
      <c r="A495" s="103">
        <v>494</v>
      </c>
      <c r="B495" s="350" t="s">
        <v>2063</v>
      </c>
      <c r="C495" s="656" t="s">
        <v>535</v>
      </c>
    </row>
    <row r="496" spans="1:3" x14ac:dyDescent="0.25">
      <c r="A496" s="103">
        <v>495</v>
      </c>
      <c r="B496" s="350" t="s">
        <v>2064</v>
      </c>
      <c r="C496" s="656" t="s">
        <v>536</v>
      </c>
    </row>
    <row r="497" spans="1:3" x14ac:dyDescent="0.25">
      <c r="A497" s="103">
        <v>496</v>
      </c>
      <c r="B497" s="350" t="s">
        <v>2065</v>
      </c>
      <c r="C497" s="656" t="s">
        <v>537</v>
      </c>
    </row>
    <row r="498" spans="1:3" x14ac:dyDescent="0.25">
      <c r="A498" s="103">
        <v>497</v>
      </c>
      <c r="B498" s="350" t="s">
        <v>2066</v>
      </c>
      <c r="C498" s="656" t="s">
        <v>538</v>
      </c>
    </row>
    <row r="499" spans="1:3" x14ac:dyDescent="0.25">
      <c r="A499" s="103">
        <v>498</v>
      </c>
      <c r="B499" s="350" t="s">
        <v>539</v>
      </c>
      <c r="C499" s="656" t="s">
        <v>539</v>
      </c>
    </row>
    <row r="500" spans="1:3" x14ac:dyDescent="0.25">
      <c r="A500" s="103">
        <v>499</v>
      </c>
      <c r="B500" s="350" t="s">
        <v>540</v>
      </c>
      <c r="C500" s="656" t="s">
        <v>540</v>
      </c>
    </row>
    <row r="501" spans="1:3" ht="14.4" x14ac:dyDescent="0.25">
      <c r="A501" s="103">
        <v>500</v>
      </c>
      <c r="B501" s="352" t="s">
        <v>2067</v>
      </c>
      <c r="C501" s="666" t="s">
        <v>911</v>
      </c>
    </row>
    <row r="502" spans="1:3" x14ac:dyDescent="0.25">
      <c r="A502" s="103">
        <v>501</v>
      </c>
      <c r="B502" s="350" t="s">
        <v>2068</v>
      </c>
      <c r="C502" s="656" t="s">
        <v>542</v>
      </c>
    </row>
    <row r="503" spans="1:3" x14ac:dyDescent="0.25">
      <c r="A503" s="103">
        <v>502</v>
      </c>
      <c r="B503" s="350" t="s">
        <v>543</v>
      </c>
      <c r="C503" s="656" t="s">
        <v>543</v>
      </c>
    </row>
    <row r="504" spans="1:3" x14ac:dyDescent="0.25">
      <c r="A504" s="103">
        <v>503</v>
      </c>
      <c r="B504" s="350" t="s">
        <v>2069</v>
      </c>
      <c r="C504" s="656" t="s">
        <v>544</v>
      </c>
    </row>
    <row r="505" spans="1:3" x14ac:dyDescent="0.25">
      <c r="A505" s="103">
        <v>504</v>
      </c>
      <c r="B505" s="350" t="s">
        <v>2070</v>
      </c>
      <c r="C505" s="656" t="s">
        <v>545</v>
      </c>
    </row>
    <row r="506" spans="1:3" x14ac:dyDescent="0.25">
      <c r="A506" s="103">
        <v>505</v>
      </c>
      <c r="B506" s="350" t="s">
        <v>546</v>
      </c>
      <c r="C506" s="656" t="s">
        <v>546</v>
      </c>
    </row>
    <row r="507" spans="1:3" x14ac:dyDescent="0.25">
      <c r="A507" s="103">
        <v>506</v>
      </c>
      <c r="B507" s="350" t="s">
        <v>2071</v>
      </c>
      <c r="C507" s="656" t="s">
        <v>547</v>
      </c>
    </row>
    <row r="508" spans="1:3" x14ac:dyDescent="0.25">
      <c r="A508" s="103">
        <v>507</v>
      </c>
      <c r="B508" s="779" t="s">
        <v>548</v>
      </c>
      <c r="C508" s="656" t="s">
        <v>548</v>
      </c>
    </row>
    <row r="509" spans="1:3" x14ac:dyDescent="0.25">
      <c r="A509" s="103">
        <v>508</v>
      </c>
      <c r="B509" s="350" t="s">
        <v>2072</v>
      </c>
      <c r="C509" s="656" t="s">
        <v>549</v>
      </c>
    </row>
    <row r="510" spans="1:3" x14ac:dyDescent="0.25">
      <c r="A510" s="103">
        <v>509</v>
      </c>
      <c r="B510" s="350" t="s">
        <v>550</v>
      </c>
      <c r="C510" s="656" t="s">
        <v>550</v>
      </c>
    </row>
    <row r="511" spans="1:3" x14ac:dyDescent="0.25">
      <c r="A511" s="103">
        <v>510</v>
      </c>
      <c r="B511" s="779" t="s">
        <v>551</v>
      </c>
      <c r="C511" s="656" t="s">
        <v>551</v>
      </c>
    </row>
    <row r="512" spans="1:3" x14ac:dyDescent="0.25">
      <c r="A512" s="103">
        <v>511</v>
      </c>
      <c r="B512" s="350" t="s">
        <v>2073</v>
      </c>
      <c r="C512" s="656" t="s">
        <v>556</v>
      </c>
    </row>
    <row r="513" spans="1:3" x14ac:dyDescent="0.25">
      <c r="A513" s="103">
        <v>512</v>
      </c>
      <c r="B513" s="350" t="s">
        <v>2074</v>
      </c>
      <c r="C513" s="656" t="s">
        <v>557</v>
      </c>
    </row>
    <row r="514" spans="1:3" x14ac:dyDescent="0.25">
      <c r="A514" s="103">
        <v>513</v>
      </c>
      <c r="B514" s="350" t="s">
        <v>2075</v>
      </c>
      <c r="C514" s="656" t="s">
        <v>558</v>
      </c>
    </row>
    <row r="515" spans="1:3" x14ac:dyDescent="0.25">
      <c r="A515" s="103">
        <v>514</v>
      </c>
      <c r="B515" s="350" t="s">
        <v>559</v>
      </c>
      <c r="C515" s="656" t="s">
        <v>559</v>
      </c>
    </row>
    <row r="516" spans="1:3" x14ac:dyDescent="0.25">
      <c r="A516" s="103">
        <v>515</v>
      </c>
      <c r="B516" s="350" t="s">
        <v>2076</v>
      </c>
      <c r="C516" s="656" t="s">
        <v>560</v>
      </c>
    </row>
    <row r="517" spans="1:3" x14ac:dyDescent="0.25">
      <c r="A517" s="103">
        <v>516</v>
      </c>
      <c r="B517" s="779" t="s">
        <v>561</v>
      </c>
      <c r="C517" s="656" t="s">
        <v>561</v>
      </c>
    </row>
    <row r="518" spans="1:3" x14ac:dyDescent="0.25">
      <c r="A518" s="103">
        <v>517</v>
      </c>
      <c r="B518" s="350" t="s">
        <v>2077</v>
      </c>
      <c r="C518" s="656" t="s">
        <v>562</v>
      </c>
    </row>
    <row r="519" spans="1:3" x14ac:dyDescent="0.25">
      <c r="A519" s="103">
        <v>518</v>
      </c>
      <c r="B519" s="350" t="s">
        <v>2078</v>
      </c>
      <c r="C519" s="656" t="s">
        <v>563</v>
      </c>
    </row>
    <row r="520" spans="1:3" x14ac:dyDescent="0.25">
      <c r="A520" s="103">
        <v>519</v>
      </c>
      <c r="B520" s="350" t="s">
        <v>2079</v>
      </c>
      <c r="C520" s="656" t="s">
        <v>564</v>
      </c>
    </row>
    <row r="521" spans="1:3" x14ac:dyDescent="0.25">
      <c r="A521" s="103">
        <v>520</v>
      </c>
      <c r="B521" s="350" t="s">
        <v>565</v>
      </c>
      <c r="C521" s="656" t="s">
        <v>565</v>
      </c>
    </row>
    <row r="522" spans="1:3" x14ac:dyDescent="0.25">
      <c r="A522" s="103">
        <v>521</v>
      </c>
      <c r="B522" s="350" t="s">
        <v>566</v>
      </c>
      <c r="C522" s="656" t="s">
        <v>566</v>
      </c>
    </row>
    <row r="523" spans="1:3" x14ac:dyDescent="0.25">
      <c r="A523" s="103">
        <v>522</v>
      </c>
      <c r="B523" s="350" t="s">
        <v>567</v>
      </c>
      <c r="C523" s="656" t="s">
        <v>567</v>
      </c>
    </row>
    <row r="524" spans="1:3" x14ac:dyDescent="0.25">
      <c r="A524" s="103">
        <v>523</v>
      </c>
      <c r="B524" s="779" t="s">
        <v>568</v>
      </c>
      <c r="C524" s="656" t="s">
        <v>568</v>
      </c>
    </row>
    <row r="525" spans="1:3" x14ac:dyDescent="0.25">
      <c r="A525" s="103">
        <v>524</v>
      </c>
      <c r="B525" s="779" t="s">
        <v>569</v>
      </c>
      <c r="C525" s="656" t="s">
        <v>569</v>
      </c>
    </row>
    <row r="526" spans="1:3" x14ac:dyDescent="0.25">
      <c r="A526" s="103">
        <v>525</v>
      </c>
      <c r="B526" s="350" t="s">
        <v>2080</v>
      </c>
      <c r="C526" s="656" t="s">
        <v>570</v>
      </c>
    </row>
    <row r="527" spans="1:3" x14ac:dyDescent="0.25">
      <c r="A527" s="103">
        <v>526</v>
      </c>
      <c r="B527" s="350" t="s">
        <v>2081</v>
      </c>
      <c r="C527" s="656" t="s">
        <v>571</v>
      </c>
    </row>
    <row r="528" spans="1:3" x14ac:dyDescent="0.25">
      <c r="A528" s="103">
        <v>527</v>
      </c>
      <c r="B528" s="350" t="s">
        <v>572</v>
      </c>
      <c r="C528" s="656" t="s">
        <v>572</v>
      </c>
    </row>
    <row r="529" spans="1:3" x14ac:dyDescent="0.25">
      <c r="A529" s="103">
        <v>528</v>
      </c>
      <c r="B529" s="350" t="s">
        <v>573</v>
      </c>
      <c r="C529" s="656" t="s">
        <v>573</v>
      </c>
    </row>
    <row r="530" spans="1:3" x14ac:dyDescent="0.25">
      <c r="A530" s="103">
        <v>529</v>
      </c>
      <c r="B530" s="779" t="s">
        <v>574</v>
      </c>
      <c r="C530" s="656" t="s">
        <v>574</v>
      </c>
    </row>
    <row r="531" spans="1:3" x14ac:dyDescent="0.25">
      <c r="A531" s="103">
        <v>530</v>
      </c>
      <c r="B531" s="779" t="s">
        <v>575</v>
      </c>
      <c r="C531" s="656" t="s">
        <v>575</v>
      </c>
    </row>
    <row r="532" spans="1:3" x14ac:dyDescent="0.25">
      <c r="A532" s="103">
        <v>531</v>
      </c>
      <c r="B532" s="779" t="s">
        <v>576</v>
      </c>
      <c r="C532" s="656" t="s">
        <v>576</v>
      </c>
    </row>
    <row r="533" spans="1:3" ht="14.4" x14ac:dyDescent="0.25">
      <c r="A533" s="103">
        <v>532</v>
      </c>
      <c r="B533" s="780" t="s">
        <v>913</v>
      </c>
      <c r="C533" s="666" t="s">
        <v>913</v>
      </c>
    </row>
    <row r="534" spans="1:3" x14ac:dyDescent="0.25">
      <c r="A534" s="103">
        <v>533</v>
      </c>
      <c r="B534" s="350" t="s">
        <v>578</v>
      </c>
      <c r="C534" s="656" t="s">
        <v>578</v>
      </c>
    </row>
    <row r="535" spans="1:3" x14ac:dyDescent="0.25">
      <c r="A535" s="103">
        <v>534</v>
      </c>
      <c r="B535" s="350" t="s">
        <v>579</v>
      </c>
      <c r="C535" s="656" t="s">
        <v>579</v>
      </c>
    </row>
    <row r="536" spans="1:3" x14ac:dyDescent="0.25">
      <c r="A536" s="103">
        <v>535</v>
      </c>
      <c r="B536" s="350" t="s">
        <v>580</v>
      </c>
      <c r="C536" s="656" t="s">
        <v>580</v>
      </c>
    </row>
    <row r="537" spans="1:3" x14ac:dyDescent="0.25">
      <c r="A537" s="103">
        <v>536</v>
      </c>
      <c r="B537" s="350" t="s">
        <v>581</v>
      </c>
      <c r="C537" s="656" t="s">
        <v>581</v>
      </c>
    </row>
    <row r="538" spans="1:3" x14ac:dyDescent="0.25">
      <c r="A538" s="103">
        <v>537</v>
      </c>
      <c r="B538" s="350" t="s">
        <v>2083</v>
      </c>
      <c r="C538" s="656" t="s">
        <v>582</v>
      </c>
    </row>
    <row r="539" spans="1:3" x14ac:dyDescent="0.25">
      <c r="A539" s="103">
        <v>538</v>
      </c>
      <c r="B539" s="350" t="s">
        <v>2084</v>
      </c>
      <c r="C539" s="656" t="s">
        <v>583</v>
      </c>
    </row>
    <row r="540" spans="1:3" x14ac:dyDescent="0.25">
      <c r="A540" s="103">
        <v>539</v>
      </c>
      <c r="B540" s="350" t="s">
        <v>584</v>
      </c>
      <c r="C540" s="656" t="s">
        <v>584</v>
      </c>
    </row>
    <row r="541" spans="1:3" x14ac:dyDescent="0.25">
      <c r="A541" s="103">
        <v>540</v>
      </c>
      <c r="B541" s="350" t="s">
        <v>2085</v>
      </c>
      <c r="C541" s="656" t="s">
        <v>585</v>
      </c>
    </row>
    <row r="542" spans="1:3" x14ac:dyDescent="0.25">
      <c r="A542" s="103">
        <v>541</v>
      </c>
      <c r="B542" s="779" t="s">
        <v>586</v>
      </c>
      <c r="C542" s="656" t="s">
        <v>586</v>
      </c>
    </row>
    <row r="543" spans="1:3" x14ac:dyDescent="0.25">
      <c r="A543" s="103">
        <v>542</v>
      </c>
      <c r="B543" s="779" t="s">
        <v>587</v>
      </c>
      <c r="C543" s="656" t="s">
        <v>587</v>
      </c>
    </row>
    <row r="544" spans="1:3" x14ac:dyDescent="0.25">
      <c r="A544" s="103">
        <v>543</v>
      </c>
      <c r="B544" s="350" t="s">
        <v>2086</v>
      </c>
      <c r="C544" s="656" t="s">
        <v>588</v>
      </c>
    </row>
    <row r="545" spans="1:3" ht="14.4" x14ac:dyDescent="0.25">
      <c r="A545" s="103">
        <v>544</v>
      </c>
      <c r="B545" s="352" t="s">
        <v>2087</v>
      </c>
      <c r="C545" s="666" t="s">
        <v>912</v>
      </c>
    </row>
    <row r="546" spans="1:3" ht="14.4" x14ac:dyDescent="0.25">
      <c r="A546" s="103">
        <v>545</v>
      </c>
      <c r="B546" s="352" t="s">
        <v>2088</v>
      </c>
      <c r="C546" s="666" t="s">
        <v>914</v>
      </c>
    </row>
    <row r="547" spans="1:3" x14ac:dyDescent="0.25">
      <c r="A547" s="103">
        <v>546</v>
      </c>
      <c r="B547" s="779" t="s">
        <v>589</v>
      </c>
      <c r="C547" s="656" t="s">
        <v>589</v>
      </c>
    </row>
    <row r="548" spans="1:3" x14ac:dyDescent="0.25">
      <c r="A548" s="103">
        <v>547</v>
      </c>
      <c r="B548" s="350" t="s">
        <v>2089</v>
      </c>
      <c r="C548" s="656" t="s">
        <v>590</v>
      </c>
    </row>
    <row r="549" spans="1:3" x14ac:dyDescent="0.25">
      <c r="A549" s="103">
        <v>548</v>
      </c>
      <c r="B549" s="350" t="s">
        <v>591</v>
      </c>
      <c r="C549" s="656" t="s">
        <v>591</v>
      </c>
    </row>
    <row r="550" spans="1:3" ht="14.4" x14ac:dyDescent="0.25">
      <c r="A550" s="103">
        <v>549</v>
      </c>
      <c r="B550" s="780" t="s">
        <v>916</v>
      </c>
      <c r="C550" s="666" t="s">
        <v>916</v>
      </c>
    </row>
    <row r="551" spans="1:3" x14ac:dyDescent="0.25">
      <c r="A551" s="103">
        <v>550</v>
      </c>
      <c r="B551" s="779" t="s">
        <v>592</v>
      </c>
      <c r="C551" s="656" t="s">
        <v>592</v>
      </c>
    </row>
    <row r="552" spans="1:3" x14ac:dyDescent="0.25">
      <c r="A552" s="103">
        <v>551</v>
      </c>
      <c r="B552" s="350" t="s">
        <v>2090</v>
      </c>
      <c r="C552" s="656" t="s">
        <v>593</v>
      </c>
    </row>
    <row r="553" spans="1:3" x14ac:dyDescent="0.25">
      <c r="A553" s="103">
        <v>552</v>
      </c>
      <c r="B553" s="350" t="s">
        <v>594</v>
      </c>
      <c r="C553" s="656" t="s">
        <v>594</v>
      </c>
    </row>
    <row r="554" spans="1:3" x14ac:dyDescent="0.25">
      <c r="A554" s="103">
        <v>553</v>
      </c>
      <c r="B554" s="779" t="s">
        <v>595</v>
      </c>
      <c r="C554" s="656" t="s">
        <v>595</v>
      </c>
    </row>
    <row r="555" spans="1:3" x14ac:dyDescent="0.25">
      <c r="A555" s="103">
        <v>554</v>
      </c>
      <c r="B555" s="779" t="s">
        <v>596</v>
      </c>
      <c r="C555" s="656" t="s">
        <v>596</v>
      </c>
    </row>
    <row r="556" spans="1:3" x14ac:dyDescent="0.25">
      <c r="A556" s="103">
        <v>555</v>
      </c>
      <c r="B556" s="350" t="s">
        <v>2091</v>
      </c>
      <c r="C556" s="656" t="s">
        <v>597</v>
      </c>
    </row>
    <row r="557" spans="1:3" x14ac:dyDescent="0.25">
      <c r="A557" s="103">
        <v>556</v>
      </c>
      <c r="B557" s="350" t="s">
        <v>598</v>
      </c>
      <c r="C557" s="656" t="s">
        <v>598</v>
      </c>
    </row>
    <row r="558" spans="1:3" x14ac:dyDescent="0.25">
      <c r="A558" s="103">
        <v>557</v>
      </c>
      <c r="B558" s="350" t="s">
        <v>599</v>
      </c>
      <c r="C558" s="656" t="s">
        <v>599</v>
      </c>
    </row>
    <row r="559" spans="1:3" x14ac:dyDescent="0.25">
      <c r="A559" s="103">
        <v>558</v>
      </c>
      <c r="B559" s="350" t="s">
        <v>2092</v>
      </c>
      <c r="C559" s="656" t="s">
        <v>600</v>
      </c>
    </row>
    <row r="560" spans="1:3" x14ac:dyDescent="0.25">
      <c r="A560" s="103">
        <v>559</v>
      </c>
      <c r="B560" s="350" t="s">
        <v>2093</v>
      </c>
      <c r="C560" s="656" t="s">
        <v>601</v>
      </c>
    </row>
    <row r="561" spans="1:3" x14ac:dyDescent="0.25">
      <c r="A561" s="103">
        <v>560</v>
      </c>
      <c r="B561" s="350" t="s">
        <v>602</v>
      </c>
      <c r="C561" s="656" t="s">
        <v>602</v>
      </c>
    </row>
    <row r="562" spans="1:3" x14ac:dyDescent="0.25">
      <c r="A562" s="103">
        <v>561</v>
      </c>
      <c r="B562" s="350" t="s">
        <v>603</v>
      </c>
      <c r="C562" s="656" t="s">
        <v>603</v>
      </c>
    </row>
    <row r="563" spans="1:3" x14ac:dyDescent="0.25">
      <c r="A563" s="103">
        <v>562</v>
      </c>
      <c r="B563" s="350" t="s">
        <v>2094</v>
      </c>
      <c r="C563" s="656" t="s">
        <v>604</v>
      </c>
    </row>
    <row r="564" spans="1:3" x14ac:dyDescent="0.25">
      <c r="A564" s="103">
        <v>563</v>
      </c>
      <c r="B564" s="350" t="s">
        <v>605</v>
      </c>
      <c r="C564" s="656" t="s">
        <v>605</v>
      </c>
    </row>
    <row r="565" spans="1:3" x14ac:dyDescent="0.25">
      <c r="A565" s="103">
        <v>564</v>
      </c>
      <c r="B565" s="350" t="s">
        <v>2095</v>
      </c>
      <c r="C565" s="656" t="s">
        <v>606</v>
      </c>
    </row>
    <row r="566" spans="1:3" x14ac:dyDescent="0.25">
      <c r="A566" s="103">
        <v>565</v>
      </c>
      <c r="B566" s="350" t="s">
        <v>2096</v>
      </c>
      <c r="C566" s="656" t="s">
        <v>607</v>
      </c>
    </row>
    <row r="567" spans="1:3" x14ac:dyDescent="0.25">
      <c r="A567" s="103">
        <v>566</v>
      </c>
      <c r="B567" s="350" t="s">
        <v>608</v>
      </c>
      <c r="C567" s="656" t="s">
        <v>608</v>
      </c>
    </row>
    <row r="568" spans="1:3" x14ac:dyDescent="0.25">
      <c r="A568" s="103">
        <v>567</v>
      </c>
      <c r="B568" s="350" t="s">
        <v>2097</v>
      </c>
      <c r="C568" s="656" t="s">
        <v>609</v>
      </c>
    </row>
    <row r="569" spans="1:3" x14ac:dyDescent="0.25">
      <c r="A569" s="103">
        <v>568</v>
      </c>
      <c r="B569" s="350" t="s">
        <v>610</v>
      </c>
      <c r="C569" s="656" t="s">
        <v>610</v>
      </c>
    </row>
    <row r="570" spans="1:3" x14ac:dyDescent="0.25">
      <c r="A570" s="103">
        <v>569</v>
      </c>
      <c r="B570" s="350" t="s">
        <v>611</v>
      </c>
      <c r="C570" s="656" t="s">
        <v>611</v>
      </c>
    </row>
    <row r="571" spans="1:3" x14ac:dyDescent="0.25">
      <c r="A571" s="103">
        <v>570</v>
      </c>
      <c r="B571" s="350" t="s">
        <v>2099</v>
      </c>
      <c r="C571" s="656" t="s">
        <v>612</v>
      </c>
    </row>
    <row r="572" spans="1:3" x14ac:dyDescent="0.25">
      <c r="A572" s="103">
        <v>571</v>
      </c>
      <c r="B572" s="779" t="s">
        <v>613</v>
      </c>
      <c r="C572" s="656" t="s">
        <v>613</v>
      </c>
    </row>
    <row r="573" spans="1:3" x14ac:dyDescent="0.25">
      <c r="A573" s="103">
        <v>572</v>
      </c>
      <c r="B573" s="779" t="s">
        <v>614</v>
      </c>
      <c r="C573" s="656" t="s">
        <v>614</v>
      </c>
    </row>
    <row r="574" spans="1:3" x14ac:dyDescent="0.25">
      <c r="A574" s="103">
        <v>573</v>
      </c>
      <c r="B574" s="350" t="s">
        <v>1538</v>
      </c>
      <c r="C574" s="656" t="s">
        <v>615</v>
      </c>
    </row>
    <row r="575" spans="1:3" x14ac:dyDescent="0.25">
      <c r="A575" s="103">
        <v>574</v>
      </c>
      <c r="B575" s="350" t="s">
        <v>2100</v>
      </c>
      <c r="C575" s="656" t="s">
        <v>616</v>
      </c>
    </row>
    <row r="576" spans="1:3" x14ac:dyDescent="0.25">
      <c r="A576" s="103">
        <v>575</v>
      </c>
      <c r="B576" s="350" t="s">
        <v>2101</v>
      </c>
      <c r="C576" s="656" t="s">
        <v>617</v>
      </c>
    </row>
    <row r="577" spans="1:3" x14ac:dyDescent="0.25">
      <c r="A577" s="103">
        <v>576</v>
      </c>
      <c r="B577" s="350" t="s">
        <v>2102</v>
      </c>
      <c r="C577" s="656" t="s">
        <v>618</v>
      </c>
    </row>
    <row r="578" spans="1:3" ht="14.4" x14ac:dyDescent="0.25">
      <c r="A578" s="103">
        <v>577</v>
      </c>
      <c r="B578" s="352" t="s">
        <v>915</v>
      </c>
      <c r="C578" s="666" t="s">
        <v>915</v>
      </c>
    </row>
    <row r="579" spans="1:3" x14ac:dyDescent="0.25">
      <c r="A579" s="103">
        <v>578</v>
      </c>
      <c r="B579" s="350" t="s">
        <v>2103</v>
      </c>
      <c r="C579" s="656" t="s">
        <v>619</v>
      </c>
    </row>
    <row r="580" spans="1:3" x14ac:dyDescent="0.25">
      <c r="A580" s="103">
        <v>579</v>
      </c>
      <c r="B580" s="350" t="s">
        <v>620</v>
      </c>
      <c r="C580" s="656" t="s">
        <v>620</v>
      </c>
    </row>
    <row r="581" spans="1:3" x14ac:dyDescent="0.25">
      <c r="A581" s="103">
        <v>580</v>
      </c>
      <c r="B581" s="779" t="s">
        <v>621</v>
      </c>
      <c r="C581" s="656" t="s">
        <v>621</v>
      </c>
    </row>
    <row r="582" spans="1:3" x14ac:dyDescent="0.25">
      <c r="A582" s="103">
        <v>581</v>
      </c>
      <c r="B582" s="350" t="s">
        <v>622</v>
      </c>
      <c r="C582" s="656" t="s">
        <v>622</v>
      </c>
    </row>
    <row r="583" spans="1:3" x14ac:dyDescent="0.25">
      <c r="A583" s="103">
        <v>582</v>
      </c>
      <c r="B583" s="350" t="s">
        <v>2104</v>
      </c>
      <c r="C583" s="656" t="s">
        <v>623</v>
      </c>
    </row>
    <row r="584" spans="1:3" x14ac:dyDescent="0.25">
      <c r="A584" s="103">
        <v>583</v>
      </c>
      <c r="B584" s="350" t="s">
        <v>2105</v>
      </c>
      <c r="C584" s="656" t="s">
        <v>624</v>
      </c>
    </row>
    <row r="585" spans="1:3" x14ac:dyDescent="0.25">
      <c r="A585" s="103">
        <v>584</v>
      </c>
      <c r="B585" s="350" t="s">
        <v>2106</v>
      </c>
      <c r="C585" s="656" t="s">
        <v>625</v>
      </c>
    </row>
    <row r="586" spans="1:3" x14ac:dyDescent="0.25">
      <c r="A586" s="103">
        <v>585</v>
      </c>
      <c r="B586" s="350" t="s">
        <v>626</v>
      </c>
      <c r="C586" s="656" t="s">
        <v>626</v>
      </c>
    </row>
    <row r="587" spans="1:3" x14ac:dyDescent="0.25">
      <c r="A587" s="103">
        <v>586</v>
      </c>
      <c r="B587" s="779" t="s">
        <v>627</v>
      </c>
      <c r="C587" s="656" t="s">
        <v>627</v>
      </c>
    </row>
    <row r="588" spans="1:3" x14ac:dyDescent="0.25">
      <c r="A588" s="103">
        <v>587</v>
      </c>
      <c r="B588" s="350" t="s">
        <v>628</v>
      </c>
      <c r="C588" s="656" t="s">
        <v>628</v>
      </c>
    </row>
    <row r="589" spans="1:3" x14ac:dyDescent="0.25">
      <c r="A589" s="103">
        <v>588</v>
      </c>
      <c r="B589" s="350" t="s">
        <v>629</v>
      </c>
      <c r="C589" s="656" t="s">
        <v>629</v>
      </c>
    </row>
    <row r="590" spans="1:3" x14ac:dyDescent="0.25">
      <c r="A590" s="103">
        <v>589</v>
      </c>
      <c r="B590" s="350" t="s">
        <v>2107</v>
      </c>
      <c r="C590" s="656" t="s">
        <v>630</v>
      </c>
    </row>
    <row r="591" spans="1:3" x14ac:dyDescent="0.25">
      <c r="A591" s="103">
        <v>590</v>
      </c>
      <c r="B591" s="350" t="s">
        <v>2108</v>
      </c>
      <c r="C591" s="656" t="s">
        <v>631</v>
      </c>
    </row>
    <row r="592" spans="1:3" ht="14.4" x14ac:dyDescent="0.25">
      <c r="A592" s="103">
        <v>591</v>
      </c>
      <c r="B592" s="352" t="s">
        <v>2109</v>
      </c>
      <c r="C592" s="666" t="s">
        <v>917</v>
      </c>
    </row>
    <row r="593" spans="1:3" ht="14.4" x14ac:dyDescent="0.25">
      <c r="A593" s="103">
        <v>592</v>
      </c>
      <c r="B593" s="352" t="s">
        <v>2110</v>
      </c>
      <c r="C593" s="666" t="s">
        <v>918</v>
      </c>
    </row>
    <row r="594" spans="1:3" ht="14.4" x14ac:dyDescent="0.25">
      <c r="A594" s="103">
        <v>593</v>
      </c>
      <c r="B594" s="780" t="s">
        <v>919</v>
      </c>
      <c r="C594" s="666" t="s">
        <v>919</v>
      </c>
    </row>
    <row r="595" spans="1:3" x14ac:dyDescent="0.25">
      <c r="A595" s="103">
        <v>594</v>
      </c>
      <c r="B595" s="350" t="s">
        <v>2111</v>
      </c>
      <c r="C595" s="656" t="s">
        <v>632</v>
      </c>
    </row>
    <row r="596" spans="1:3" x14ac:dyDescent="0.25">
      <c r="A596" s="103">
        <v>595</v>
      </c>
      <c r="B596" s="350" t="s">
        <v>633</v>
      </c>
      <c r="C596" s="656" t="s">
        <v>633</v>
      </c>
    </row>
    <row r="597" spans="1:3" x14ac:dyDescent="0.25">
      <c r="A597" s="103">
        <v>596</v>
      </c>
      <c r="B597" s="350" t="s">
        <v>634</v>
      </c>
      <c r="C597" s="656" t="s">
        <v>634</v>
      </c>
    </row>
    <row r="598" spans="1:3" ht="14.4" x14ac:dyDescent="0.25">
      <c r="A598" s="103">
        <v>597</v>
      </c>
      <c r="B598" s="352" t="s">
        <v>2112</v>
      </c>
      <c r="C598" s="666" t="s">
        <v>920</v>
      </c>
    </row>
    <row r="599" spans="1:3" x14ac:dyDescent="0.25">
      <c r="A599" s="103">
        <v>598</v>
      </c>
      <c r="B599" s="350" t="s">
        <v>2113</v>
      </c>
      <c r="C599" s="656" t="s">
        <v>635</v>
      </c>
    </row>
    <row r="600" spans="1:3" x14ac:dyDescent="0.25">
      <c r="A600" s="103">
        <v>599</v>
      </c>
      <c r="B600" s="779" t="s">
        <v>636</v>
      </c>
      <c r="C600" s="656" t="s">
        <v>636</v>
      </c>
    </row>
    <row r="601" spans="1:3" x14ac:dyDescent="0.25">
      <c r="A601" s="103">
        <v>600</v>
      </c>
      <c r="B601" s="779" t="s">
        <v>637</v>
      </c>
      <c r="C601" s="656" t="s">
        <v>637</v>
      </c>
    </row>
    <row r="602" spans="1:3" x14ac:dyDescent="0.25">
      <c r="A602" s="103">
        <v>601</v>
      </c>
      <c r="B602" s="350" t="s">
        <v>2114</v>
      </c>
      <c r="C602" s="656" t="s">
        <v>638</v>
      </c>
    </row>
    <row r="603" spans="1:3" x14ac:dyDescent="0.25">
      <c r="A603" s="103">
        <v>602</v>
      </c>
      <c r="B603" s="350" t="s">
        <v>639</v>
      </c>
      <c r="C603" s="656" t="s">
        <v>639</v>
      </c>
    </row>
    <row r="604" spans="1:3" x14ac:dyDescent="0.25">
      <c r="A604" s="103">
        <v>603</v>
      </c>
      <c r="B604" s="350" t="s">
        <v>640</v>
      </c>
      <c r="C604" s="656" t="s">
        <v>640</v>
      </c>
    </row>
    <row r="605" spans="1:3" x14ac:dyDescent="0.25">
      <c r="A605" s="103">
        <v>604</v>
      </c>
      <c r="B605" s="353" t="s">
        <v>840</v>
      </c>
      <c r="C605" s="656" t="s">
        <v>840</v>
      </c>
    </row>
    <row r="606" spans="1:3" x14ac:dyDescent="0.25">
      <c r="A606" s="103">
        <v>605</v>
      </c>
      <c r="B606" s="353" t="s">
        <v>842</v>
      </c>
      <c r="C606" s="656" t="s">
        <v>842</v>
      </c>
    </row>
    <row r="607" spans="1:3" x14ac:dyDescent="0.25">
      <c r="A607" s="103">
        <v>606</v>
      </c>
      <c r="B607" s="353" t="s">
        <v>858</v>
      </c>
      <c r="C607" s="656" t="s">
        <v>858</v>
      </c>
    </row>
    <row r="608" spans="1:3" x14ac:dyDescent="0.25">
      <c r="A608" s="103">
        <v>607</v>
      </c>
      <c r="B608" s="353" t="s">
        <v>841</v>
      </c>
      <c r="C608" s="656" t="s">
        <v>841</v>
      </c>
    </row>
    <row r="609" spans="1:3" x14ac:dyDescent="0.25">
      <c r="A609" s="103">
        <v>608</v>
      </c>
      <c r="B609" s="353" t="s">
        <v>859</v>
      </c>
      <c r="C609" s="656" t="s">
        <v>859</v>
      </c>
    </row>
    <row r="610" spans="1:3" x14ac:dyDescent="0.25">
      <c r="A610" s="103">
        <v>609</v>
      </c>
      <c r="B610" s="350" t="s">
        <v>288</v>
      </c>
      <c r="C610" s="656" t="s">
        <v>288</v>
      </c>
    </row>
    <row r="611" spans="1:3" x14ac:dyDescent="0.25">
      <c r="A611" s="103">
        <v>610</v>
      </c>
      <c r="B611" s="350" t="s">
        <v>290</v>
      </c>
      <c r="C611" s="656" t="s">
        <v>290</v>
      </c>
    </row>
    <row r="612" spans="1:3" x14ac:dyDescent="0.25">
      <c r="A612" s="103">
        <v>611</v>
      </c>
      <c r="B612" s="350" t="s">
        <v>301</v>
      </c>
      <c r="C612" s="656" t="s">
        <v>301</v>
      </c>
    </row>
    <row r="613" spans="1:3" x14ac:dyDescent="0.25">
      <c r="A613" s="103">
        <v>612</v>
      </c>
      <c r="B613" s="350" t="s">
        <v>303</v>
      </c>
      <c r="C613" s="656" t="s">
        <v>303</v>
      </c>
    </row>
    <row r="614" spans="1:3" x14ac:dyDescent="0.25">
      <c r="A614" s="103">
        <v>613</v>
      </c>
      <c r="B614" s="350" t="s">
        <v>306</v>
      </c>
      <c r="C614" s="656" t="s">
        <v>306</v>
      </c>
    </row>
    <row r="615" spans="1:3" x14ac:dyDescent="0.25">
      <c r="A615" s="103">
        <v>614</v>
      </c>
      <c r="B615" s="350" t="s">
        <v>173</v>
      </c>
      <c r="C615" s="656" t="s">
        <v>173</v>
      </c>
    </row>
    <row r="616" spans="1:3" x14ac:dyDescent="0.25">
      <c r="A616" s="103">
        <v>615</v>
      </c>
      <c r="B616" s="350" t="s">
        <v>174</v>
      </c>
      <c r="C616" s="656" t="s">
        <v>174</v>
      </c>
    </row>
    <row r="617" spans="1:3" x14ac:dyDescent="0.25">
      <c r="A617" s="103">
        <v>616</v>
      </c>
      <c r="B617" s="350" t="s">
        <v>1764</v>
      </c>
      <c r="C617" s="656" t="s">
        <v>219</v>
      </c>
    </row>
    <row r="618" spans="1:3" x14ac:dyDescent="0.25">
      <c r="A618" s="103">
        <v>617</v>
      </c>
      <c r="B618" s="350" t="s">
        <v>1765</v>
      </c>
      <c r="C618" s="656" t="s">
        <v>332</v>
      </c>
    </row>
    <row r="619" spans="1:3" x14ac:dyDescent="0.25">
      <c r="A619" s="103">
        <v>618</v>
      </c>
      <c r="B619" s="350" t="s">
        <v>1766</v>
      </c>
      <c r="C619" s="656" t="s">
        <v>335</v>
      </c>
    </row>
    <row r="620" spans="1:3" x14ac:dyDescent="0.25">
      <c r="A620" s="103">
        <v>619</v>
      </c>
      <c r="B620" s="350" t="s">
        <v>1766</v>
      </c>
      <c r="C620" s="656" t="s">
        <v>338</v>
      </c>
    </row>
    <row r="621" spans="1:3" x14ac:dyDescent="0.25">
      <c r="A621" s="103">
        <v>620</v>
      </c>
      <c r="B621" s="350" t="s">
        <v>1766</v>
      </c>
      <c r="C621" s="656" t="s">
        <v>342</v>
      </c>
    </row>
    <row r="622" spans="1:3" x14ac:dyDescent="0.25">
      <c r="A622" s="103">
        <v>621</v>
      </c>
      <c r="B622" s="350" t="s">
        <v>345</v>
      </c>
      <c r="C622" s="656" t="s">
        <v>345</v>
      </c>
    </row>
    <row r="623" spans="1:3" x14ac:dyDescent="0.25">
      <c r="A623" s="103">
        <v>622</v>
      </c>
      <c r="B623" s="350" t="s">
        <v>220</v>
      </c>
      <c r="C623" s="656" t="s">
        <v>220</v>
      </c>
    </row>
    <row r="624" spans="1:3" x14ac:dyDescent="0.25">
      <c r="A624" s="103">
        <v>623</v>
      </c>
      <c r="B624" s="350" t="s">
        <v>356</v>
      </c>
      <c r="C624" s="656" t="s">
        <v>356</v>
      </c>
    </row>
    <row r="625" spans="1:3" x14ac:dyDescent="0.25">
      <c r="A625" s="103">
        <v>624</v>
      </c>
      <c r="B625" s="350" t="s">
        <v>221</v>
      </c>
      <c r="C625" s="656" t="s">
        <v>221</v>
      </c>
    </row>
    <row r="626" spans="1:3" x14ac:dyDescent="0.25">
      <c r="A626" s="103">
        <v>625</v>
      </c>
      <c r="B626" s="350" t="s">
        <v>33</v>
      </c>
      <c r="C626" s="656" t="s">
        <v>33</v>
      </c>
    </row>
    <row r="627" spans="1:3" x14ac:dyDescent="0.25">
      <c r="A627" s="103">
        <v>626</v>
      </c>
      <c r="B627" s="350" t="s">
        <v>223</v>
      </c>
      <c r="C627" s="656" t="s">
        <v>223</v>
      </c>
    </row>
    <row r="628" spans="1:3" x14ac:dyDescent="0.25">
      <c r="A628" s="103">
        <v>627</v>
      </c>
      <c r="B628" s="350" t="s">
        <v>225</v>
      </c>
      <c r="C628" s="656" t="s">
        <v>225</v>
      </c>
    </row>
    <row r="629" spans="1:3" x14ac:dyDescent="0.25">
      <c r="A629" s="103">
        <v>628</v>
      </c>
      <c r="B629" s="350" t="s">
        <v>226</v>
      </c>
      <c r="C629" s="656" t="s">
        <v>226</v>
      </c>
    </row>
    <row r="630" spans="1:3" x14ac:dyDescent="0.25">
      <c r="A630" s="103">
        <v>629</v>
      </c>
      <c r="B630" s="350" t="s">
        <v>788</v>
      </c>
      <c r="C630" s="656" t="s">
        <v>788</v>
      </c>
    </row>
    <row r="631" spans="1:3" x14ac:dyDescent="0.25">
      <c r="A631" s="103">
        <v>630</v>
      </c>
      <c r="B631" s="350" t="s">
        <v>789</v>
      </c>
      <c r="C631" s="656" t="s">
        <v>789</v>
      </c>
    </row>
    <row r="632" spans="1:3" x14ac:dyDescent="0.25">
      <c r="A632" s="103">
        <v>631</v>
      </c>
      <c r="B632" s="350" t="s">
        <v>790</v>
      </c>
      <c r="C632" s="656" t="s">
        <v>790</v>
      </c>
    </row>
    <row r="633" spans="1:3" x14ac:dyDescent="0.25">
      <c r="A633" s="103">
        <v>632</v>
      </c>
      <c r="B633" s="350" t="s">
        <v>217</v>
      </c>
      <c r="C633" s="656" t="s">
        <v>217</v>
      </c>
    </row>
    <row r="634" spans="1:3" x14ac:dyDescent="0.25">
      <c r="A634" s="103">
        <v>633</v>
      </c>
      <c r="B634" s="350" t="s">
        <v>218</v>
      </c>
      <c r="C634" s="656" t="s">
        <v>218</v>
      </c>
    </row>
    <row r="635" spans="1:3" x14ac:dyDescent="0.25">
      <c r="A635" s="103">
        <v>634</v>
      </c>
      <c r="B635" s="350" t="s">
        <v>133</v>
      </c>
      <c r="C635" s="656" t="s">
        <v>133</v>
      </c>
    </row>
    <row r="636" spans="1:3" x14ac:dyDescent="0.25">
      <c r="A636" s="103">
        <v>635</v>
      </c>
      <c r="B636" s="350" t="s">
        <v>710</v>
      </c>
      <c r="C636" s="656" t="s">
        <v>710</v>
      </c>
    </row>
    <row r="637" spans="1:3" x14ac:dyDescent="0.25">
      <c r="A637" s="103">
        <v>636</v>
      </c>
      <c r="B637" s="350" t="s">
        <v>1733</v>
      </c>
      <c r="C637" s="656" t="s">
        <v>1000</v>
      </c>
    </row>
    <row r="638" spans="1:3" x14ac:dyDescent="0.25">
      <c r="A638" s="103">
        <v>637</v>
      </c>
      <c r="B638" s="350" t="s">
        <v>138</v>
      </c>
      <c r="C638" s="656" t="s">
        <v>138</v>
      </c>
    </row>
    <row r="639" spans="1:3" x14ac:dyDescent="0.25">
      <c r="A639" s="103">
        <v>638</v>
      </c>
      <c r="B639" s="350" t="s">
        <v>139</v>
      </c>
      <c r="C639" s="656" t="s">
        <v>139</v>
      </c>
    </row>
    <row r="640" spans="1:3" x14ac:dyDescent="0.25">
      <c r="A640" s="103">
        <v>639</v>
      </c>
      <c r="B640" s="350" t="s">
        <v>794</v>
      </c>
      <c r="C640" s="656" t="s">
        <v>794</v>
      </c>
    </row>
    <row r="641" spans="1:3" x14ac:dyDescent="0.25">
      <c r="A641" s="103">
        <v>640</v>
      </c>
      <c r="B641" s="350" t="s">
        <v>795</v>
      </c>
      <c r="C641" s="656" t="s">
        <v>795</v>
      </c>
    </row>
    <row r="642" spans="1:3" x14ac:dyDescent="0.25">
      <c r="A642" s="103">
        <v>641</v>
      </c>
      <c r="B642" s="350" t="s">
        <v>741</v>
      </c>
      <c r="C642" s="656" t="s">
        <v>741</v>
      </c>
    </row>
    <row r="643" spans="1:3" x14ac:dyDescent="0.25">
      <c r="A643" s="103">
        <v>642</v>
      </c>
      <c r="B643" s="350" t="s">
        <v>797</v>
      </c>
      <c r="C643" s="656" t="s">
        <v>797</v>
      </c>
    </row>
    <row r="644" spans="1:3" x14ac:dyDescent="0.25">
      <c r="A644" s="103">
        <v>643</v>
      </c>
      <c r="B644" s="350" t="s">
        <v>798</v>
      </c>
      <c r="C644" s="656" t="s">
        <v>798</v>
      </c>
    </row>
    <row r="645" spans="1:3" x14ac:dyDescent="0.25">
      <c r="A645" s="103">
        <v>644</v>
      </c>
      <c r="B645" s="350" t="s">
        <v>799</v>
      </c>
      <c r="C645" s="656" t="s">
        <v>799</v>
      </c>
    </row>
    <row r="646" spans="1:3" x14ac:dyDescent="0.25">
      <c r="A646" s="103">
        <v>645</v>
      </c>
      <c r="B646" s="350" t="s">
        <v>800</v>
      </c>
      <c r="C646" s="656" t="s">
        <v>800</v>
      </c>
    </row>
    <row r="647" spans="1:3" x14ac:dyDescent="0.25">
      <c r="A647" s="103">
        <v>646</v>
      </c>
      <c r="B647" s="350" t="s">
        <v>801</v>
      </c>
      <c r="C647" s="656" t="s">
        <v>801</v>
      </c>
    </row>
    <row r="648" spans="1:3" x14ac:dyDescent="0.25">
      <c r="A648" s="103">
        <v>647</v>
      </c>
      <c r="B648" s="350" t="s">
        <v>802</v>
      </c>
      <c r="C648" s="656" t="s">
        <v>802</v>
      </c>
    </row>
    <row r="649" spans="1:3" x14ac:dyDescent="0.25">
      <c r="A649" s="103">
        <v>648</v>
      </c>
      <c r="B649" s="350" t="s">
        <v>803</v>
      </c>
      <c r="C649" s="656" t="s">
        <v>803</v>
      </c>
    </row>
    <row r="650" spans="1:3" x14ac:dyDescent="0.25">
      <c r="A650" s="103">
        <v>649</v>
      </c>
      <c r="B650" s="350" t="s">
        <v>807</v>
      </c>
      <c r="C650" s="656" t="s">
        <v>807</v>
      </c>
    </row>
    <row r="651" spans="1:3" x14ac:dyDescent="0.25">
      <c r="A651" s="103">
        <v>650</v>
      </c>
      <c r="B651" s="350" t="s">
        <v>806</v>
      </c>
      <c r="C651" s="656" t="s">
        <v>806</v>
      </c>
    </row>
    <row r="652" spans="1:3" x14ac:dyDescent="0.25">
      <c r="A652" s="103">
        <v>651</v>
      </c>
      <c r="B652" s="350" t="s">
        <v>808</v>
      </c>
      <c r="C652" s="656" t="s">
        <v>808</v>
      </c>
    </row>
    <row r="653" spans="1:3" x14ac:dyDescent="0.25">
      <c r="A653" s="103">
        <v>652</v>
      </c>
      <c r="B653" s="350" t="s">
        <v>805</v>
      </c>
      <c r="C653" s="656" t="s">
        <v>805</v>
      </c>
    </row>
    <row r="654" spans="1:3" x14ac:dyDescent="0.25">
      <c r="A654" s="103">
        <v>653</v>
      </c>
      <c r="B654" s="350" t="s">
        <v>666</v>
      </c>
      <c r="C654" s="656" t="s">
        <v>666</v>
      </c>
    </row>
    <row r="655" spans="1:3" x14ac:dyDescent="0.25">
      <c r="A655" s="103">
        <v>654</v>
      </c>
      <c r="B655" s="350" t="s">
        <v>13</v>
      </c>
      <c r="C655" s="656" t="s">
        <v>13</v>
      </c>
    </row>
    <row r="656" spans="1:3" x14ac:dyDescent="0.25">
      <c r="A656" s="103">
        <v>655</v>
      </c>
      <c r="B656" s="350" t="s">
        <v>14</v>
      </c>
      <c r="C656" s="656" t="s">
        <v>14</v>
      </c>
    </row>
    <row r="657" spans="1:3" x14ac:dyDescent="0.25">
      <c r="A657" s="103">
        <v>656</v>
      </c>
      <c r="B657" s="350" t="s">
        <v>15</v>
      </c>
      <c r="C657" s="656" t="s">
        <v>15</v>
      </c>
    </row>
    <row r="658" spans="1:3" x14ac:dyDescent="0.25">
      <c r="A658" s="103">
        <v>657</v>
      </c>
      <c r="B658" s="350" t="s">
        <v>18</v>
      </c>
      <c r="C658" s="656" t="s">
        <v>18</v>
      </c>
    </row>
    <row r="659" spans="1:3" x14ac:dyDescent="0.25">
      <c r="A659" s="103">
        <v>658</v>
      </c>
      <c r="B659" s="350" t="s">
        <v>19</v>
      </c>
      <c r="C659" s="656" t="s">
        <v>19</v>
      </c>
    </row>
    <row r="660" spans="1:3" x14ac:dyDescent="0.25">
      <c r="A660" s="103">
        <v>659</v>
      </c>
      <c r="B660" s="350" t="s">
        <v>20</v>
      </c>
      <c r="C660" s="656" t="s">
        <v>20</v>
      </c>
    </row>
    <row r="661" spans="1:3" x14ac:dyDescent="0.25">
      <c r="A661" s="103">
        <v>660</v>
      </c>
      <c r="B661" s="350" t="s">
        <v>760</v>
      </c>
      <c r="C661" s="656" t="s">
        <v>760</v>
      </c>
    </row>
    <row r="662" spans="1:3" x14ac:dyDescent="0.25">
      <c r="A662" s="103">
        <v>661</v>
      </c>
      <c r="B662" s="350" t="s">
        <v>762</v>
      </c>
      <c r="C662" s="656" t="s">
        <v>762</v>
      </c>
    </row>
    <row r="663" spans="1:3" x14ac:dyDescent="0.25">
      <c r="A663" s="103">
        <v>662</v>
      </c>
      <c r="B663" s="350" t="s">
        <v>763</v>
      </c>
      <c r="C663" s="656" t="s">
        <v>763</v>
      </c>
    </row>
    <row r="664" spans="1:3" x14ac:dyDescent="0.25">
      <c r="A664" s="103">
        <v>663</v>
      </c>
      <c r="B664" s="350" t="s">
        <v>764</v>
      </c>
      <c r="C664" s="656" t="s">
        <v>764</v>
      </c>
    </row>
    <row r="665" spans="1:3" x14ac:dyDescent="0.25">
      <c r="A665" s="103">
        <v>664</v>
      </c>
      <c r="B665" s="350" t="s">
        <v>30</v>
      </c>
      <c r="C665" s="656" t="s">
        <v>30</v>
      </c>
    </row>
    <row r="666" spans="1:3" x14ac:dyDescent="0.25">
      <c r="A666" s="103">
        <v>665</v>
      </c>
      <c r="B666" s="354" t="s">
        <v>0</v>
      </c>
      <c r="C666" s="659" t="s">
        <v>0</v>
      </c>
    </row>
    <row r="667" spans="1:3" x14ac:dyDescent="0.25">
      <c r="A667" s="103">
        <v>666</v>
      </c>
      <c r="B667" s="350" t="s">
        <v>1</v>
      </c>
      <c r="C667" s="656" t="s">
        <v>1</v>
      </c>
    </row>
    <row r="668" spans="1:3" x14ac:dyDescent="0.25">
      <c r="A668" s="103">
        <v>667</v>
      </c>
      <c r="B668" s="350" t="s">
        <v>1741</v>
      </c>
      <c r="C668" s="656" t="s">
        <v>181</v>
      </c>
    </row>
    <row r="669" spans="1:3" x14ac:dyDescent="0.25">
      <c r="A669" s="103">
        <v>668</v>
      </c>
      <c r="B669" s="350" t="s">
        <v>1742</v>
      </c>
      <c r="C669" s="656" t="s">
        <v>182</v>
      </c>
    </row>
    <row r="670" spans="1:3" x14ac:dyDescent="0.25">
      <c r="A670" s="103">
        <v>669</v>
      </c>
      <c r="B670" s="350" t="s">
        <v>1743</v>
      </c>
      <c r="C670" s="656" t="s">
        <v>183</v>
      </c>
    </row>
    <row r="671" spans="1:3" x14ac:dyDescent="0.25">
      <c r="A671" s="103">
        <v>670</v>
      </c>
      <c r="B671" s="350" t="s">
        <v>1744</v>
      </c>
      <c r="C671" s="656" t="s">
        <v>184</v>
      </c>
    </row>
    <row r="672" spans="1:3" x14ac:dyDescent="0.25">
      <c r="A672" s="103">
        <v>671</v>
      </c>
      <c r="B672" s="350" t="s">
        <v>289</v>
      </c>
      <c r="C672" s="656" t="s">
        <v>289</v>
      </c>
    </row>
    <row r="673" spans="1:3" x14ac:dyDescent="0.25">
      <c r="A673" s="103">
        <v>672</v>
      </c>
      <c r="B673" s="350" t="s">
        <v>291</v>
      </c>
      <c r="C673" s="656" t="s">
        <v>291</v>
      </c>
    </row>
    <row r="674" spans="1:3" x14ac:dyDescent="0.25">
      <c r="A674" s="103">
        <v>673</v>
      </c>
      <c r="B674" s="350" t="s">
        <v>293</v>
      </c>
      <c r="C674" s="656" t="s">
        <v>293</v>
      </c>
    </row>
    <row r="675" spans="1:3" x14ac:dyDescent="0.25">
      <c r="A675" s="103">
        <v>674</v>
      </c>
      <c r="B675" s="350" t="s">
        <v>295</v>
      </c>
      <c r="C675" s="656" t="s">
        <v>295</v>
      </c>
    </row>
    <row r="676" spans="1:3" x14ac:dyDescent="0.25">
      <c r="A676" s="103">
        <v>675</v>
      </c>
      <c r="B676" s="350" t="s">
        <v>298</v>
      </c>
      <c r="C676" s="656" t="s">
        <v>298</v>
      </c>
    </row>
    <row r="677" spans="1:3" x14ac:dyDescent="0.25">
      <c r="A677" s="103">
        <v>676</v>
      </c>
      <c r="B677" s="350" t="s">
        <v>300</v>
      </c>
      <c r="C677" s="656" t="s">
        <v>300</v>
      </c>
    </row>
    <row r="678" spans="1:3" x14ac:dyDescent="0.25">
      <c r="A678" s="103">
        <v>677</v>
      </c>
      <c r="B678" s="350" t="s">
        <v>302</v>
      </c>
      <c r="C678" s="656" t="s">
        <v>302</v>
      </c>
    </row>
    <row r="679" spans="1:3" x14ac:dyDescent="0.25">
      <c r="A679" s="103">
        <v>678</v>
      </c>
      <c r="B679" s="350" t="s">
        <v>305</v>
      </c>
      <c r="C679" s="656" t="s">
        <v>305</v>
      </c>
    </row>
    <row r="680" spans="1:3" x14ac:dyDescent="0.25">
      <c r="A680" s="103">
        <v>679</v>
      </c>
      <c r="B680" s="350" t="s">
        <v>308</v>
      </c>
      <c r="C680" s="656" t="s">
        <v>308</v>
      </c>
    </row>
    <row r="681" spans="1:3" x14ac:dyDescent="0.25">
      <c r="A681" s="103">
        <v>680</v>
      </c>
      <c r="B681" s="350" t="s">
        <v>310</v>
      </c>
      <c r="C681" s="656" t="s">
        <v>310</v>
      </c>
    </row>
    <row r="682" spans="1:3" x14ac:dyDescent="0.25">
      <c r="A682" s="103">
        <v>681</v>
      </c>
      <c r="B682" s="350" t="s">
        <v>312</v>
      </c>
      <c r="C682" s="656" t="s">
        <v>312</v>
      </c>
    </row>
    <row r="683" spans="1:3" x14ac:dyDescent="0.25">
      <c r="A683" s="103">
        <v>682</v>
      </c>
      <c r="B683" s="350" t="s">
        <v>315</v>
      </c>
      <c r="C683" s="656" t="s">
        <v>315</v>
      </c>
    </row>
    <row r="684" spans="1:3" x14ac:dyDescent="0.25">
      <c r="A684" s="103">
        <v>683</v>
      </c>
      <c r="B684" s="350" t="s">
        <v>317</v>
      </c>
      <c r="C684" s="656" t="s">
        <v>317</v>
      </c>
    </row>
    <row r="685" spans="1:3" x14ac:dyDescent="0.25">
      <c r="A685" s="103">
        <v>684</v>
      </c>
      <c r="B685" s="350" t="s">
        <v>319</v>
      </c>
      <c r="C685" s="656" t="s">
        <v>319</v>
      </c>
    </row>
    <row r="686" spans="1:3" x14ac:dyDescent="0.25">
      <c r="A686" s="103">
        <v>685</v>
      </c>
      <c r="B686" s="350" t="s">
        <v>321</v>
      </c>
      <c r="C686" s="656" t="s">
        <v>321</v>
      </c>
    </row>
    <row r="687" spans="1:3" x14ac:dyDescent="0.25">
      <c r="A687" s="103">
        <v>686</v>
      </c>
      <c r="B687" s="350" t="s">
        <v>323</v>
      </c>
      <c r="C687" s="656" t="s">
        <v>323</v>
      </c>
    </row>
    <row r="688" spans="1:3" x14ac:dyDescent="0.25">
      <c r="A688" s="103">
        <v>687</v>
      </c>
      <c r="B688" s="350" t="s">
        <v>325</v>
      </c>
      <c r="C688" s="656" t="s">
        <v>325</v>
      </c>
    </row>
    <row r="689" spans="1:3" x14ac:dyDescent="0.25">
      <c r="A689" s="103">
        <v>688</v>
      </c>
      <c r="B689" s="350" t="s">
        <v>327</v>
      </c>
      <c r="C689" s="656" t="s">
        <v>327</v>
      </c>
    </row>
    <row r="690" spans="1:3" x14ac:dyDescent="0.25">
      <c r="A690" s="103">
        <v>689</v>
      </c>
      <c r="B690" s="350" t="s">
        <v>329</v>
      </c>
      <c r="C690" s="656" t="s">
        <v>329</v>
      </c>
    </row>
    <row r="691" spans="1:3" x14ac:dyDescent="0.25">
      <c r="A691" s="103">
        <v>690</v>
      </c>
      <c r="B691" s="350" t="s">
        <v>331</v>
      </c>
      <c r="C691" s="656" t="s">
        <v>331</v>
      </c>
    </row>
    <row r="692" spans="1:3" x14ac:dyDescent="0.25">
      <c r="A692" s="103">
        <v>691</v>
      </c>
      <c r="B692" s="350" t="s">
        <v>334</v>
      </c>
      <c r="C692" s="656" t="s">
        <v>334</v>
      </c>
    </row>
    <row r="693" spans="1:3" x14ac:dyDescent="0.25">
      <c r="A693" s="103">
        <v>692</v>
      </c>
      <c r="B693" s="350" t="s">
        <v>337</v>
      </c>
      <c r="C693" s="656" t="s">
        <v>337</v>
      </c>
    </row>
    <row r="694" spans="1:3" x14ac:dyDescent="0.25">
      <c r="A694" s="103">
        <v>693</v>
      </c>
      <c r="B694" s="350" t="s">
        <v>341</v>
      </c>
      <c r="C694" s="656" t="s">
        <v>341</v>
      </c>
    </row>
    <row r="695" spans="1:3" x14ac:dyDescent="0.25">
      <c r="A695" s="103">
        <v>694</v>
      </c>
      <c r="B695" s="350" t="s">
        <v>344</v>
      </c>
      <c r="C695" s="656" t="s">
        <v>344</v>
      </c>
    </row>
    <row r="696" spans="1:3" x14ac:dyDescent="0.25">
      <c r="A696" s="103">
        <v>695</v>
      </c>
      <c r="B696" s="350" t="s">
        <v>347</v>
      </c>
      <c r="C696" s="656" t="s">
        <v>347</v>
      </c>
    </row>
    <row r="697" spans="1:3" x14ac:dyDescent="0.25">
      <c r="A697" s="103">
        <v>696</v>
      </c>
      <c r="B697" s="350" t="s">
        <v>349</v>
      </c>
      <c r="C697" s="656" t="s">
        <v>349</v>
      </c>
    </row>
    <row r="698" spans="1:3" x14ac:dyDescent="0.25">
      <c r="A698" s="103">
        <v>697</v>
      </c>
      <c r="B698" s="350" t="s">
        <v>352</v>
      </c>
      <c r="C698" s="656" t="s">
        <v>352</v>
      </c>
    </row>
    <row r="699" spans="1:3" x14ac:dyDescent="0.25">
      <c r="A699" s="103">
        <v>698</v>
      </c>
      <c r="B699" s="350" t="s">
        <v>1412</v>
      </c>
      <c r="C699" s="656" t="s">
        <v>1412</v>
      </c>
    </row>
    <row r="700" spans="1:3" x14ac:dyDescent="0.25">
      <c r="A700" s="103">
        <v>699</v>
      </c>
      <c r="B700" s="350" t="s">
        <v>354</v>
      </c>
      <c r="C700" s="656" t="s">
        <v>354</v>
      </c>
    </row>
    <row r="701" spans="1:3" x14ac:dyDescent="0.25">
      <c r="A701" s="103">
        <v>700</v>
      </c>
      <c r="B701" s="350" t="s">
        <v>355</v>
      </c>
      <c r="C701" s="656" t="s">
        <v>355</v>
      </c>
    </row>
    <row r="702" spans="1:3" x14ac:dyDescent="0.25">
      <c r="A702" s="103">
        <v>701</v>
      </c>
      <c r="B702" s="350" t="s">
        <v>358</v>
      </c>
      <c r="C702" s="656" t="s">
        <v>358</v>
      </c>
    </row>
    <row r="703" spans="1:3" x14ac:dyDescent="0.25">
      <c r="A703" s="103">
        <v>702</v>
      </c>
      <c r="B703" s="350" t="s">
        <v>359</v>
      </c>
      <c r="C703" s="656" t="s">
        <v>359</v>
      </c>
    </row>
    <row r="704" spans="1:3" x14ac:dyDescent="0.25">
      <c r="A704" s="103">
        <v>703</v>
      </c>
      <c r="B704" s="350" t="s">
        <v>361</v>
      </c>
      <c r="C704" s="656" t="s">
        <v>361</v>
      </c>
    </row>
    <row r="705" spans="1:3" x14ac:dyDescent="0.25">
      <c r="A705" s="103">
        <v>704</v>
      </c>
      <c r="B705" s="350" t="s">
        <v>362</v>
      </c>
      <c r="C705" s="656" t="s">
        <v>362</v>
      </c>
    </row>
    <row r="706" spans="1:3" x14ac:dyDescent="0.25">
      <c r="A706" s="103">
        <v>705</v>
      </c>
      <c r="B706" s="350" t="s">
        <v>364</v>
      </c>
      <c r="C706" s="656" t="s">
        <v>364</v>
      </c>
    </row>
    <row r="707" spans="1:3" x14ac:dyDescent="0.25">
      <c r="A707" s="103">
        <v>706</v>
      </c>
      <c r="B707" s="350" t="s">
        <v>365</v>
      </c>
      <c r="C707" s="656" t="s">
        <v>365</v>
      </c>
    </row>
    <row r="708" spans="1:3" x14ac:dyDescent="0.25">
      <c r="A708" s="103">
        <v>707</v>
      </c>
      <c r="B708" s="350" t="s">
        <v>170</v>
      </c>
      <c r="C708" s="656" t="s">
        <v>170</v>
      </c>
    </row>
    <row r="709" spans="1:3" x14ac:dyDescent="0.25">
      <c r="A709" s="103">
        <v>708</v>
      </c>
      <c r="B709" s="350" t="s">
        <v>368</v>
      </c>
      <c r="C709" s="656" t="s">
        <v>368</v>
      </c>
    </row>
    <row r="710" spans="1:3" x14ac:dyDescent="0.25">
      <c r="A710" s="103">
        <v>709</v>
      </c>
      <c r="B710" s="350" t="s">
        <v>370</v>
      </c>
      <c r="C710" s="656" t="s">
        <v>370</v>
      </c>
    </row>
    <row r="711" spans="1:3" x14ac:dyDescent="0.25">
      <c r="A711" s="103">
        <v>710</v>
      </c>
      <c r="B711" s="350" t="s">
        <v>372</v>
      </c>
      <c r="C711" s="656" t="s">
        <v>372</v>
      </c>
    </row>
    <row r="712" spans="1:3" x14ac:dyDescent="0.25">
      <c r="A712" s="103">
        <v>711</v>
      </c>
      <c r="B712" s="350" t="s">
        <v>374</v>
      </c>
      <c r="C712" s="656" t="s">
        <v>374</v>
      </c>
    </row>
    <row r="713" spans="1:3" x14ac:dyDescent="0.25">
      <c r="A713" s="103">
        <v>712</v>
      </c>
      <c r="B713" s="350" t="s">
        <v>376</v>
      </c>
      <c r="C713" s="656" t="s">
        <v>376</v>
      </c>
    </row>
    <row r="714" spans="1:3" x14ac:dyDescent="0.25">
      <c r="A714" s="103">
        <v>713</v>
      </c>
      <c r="B714" s="350" t="s">
        <v>379</v>
      </c>
      <c r="C714" s="656" t="s">
        <v>379</v>
      </c>
    </row>
    <row r="715" spans="1:3" x14ac:dyDescent="0.25">
      <c r="A715" s="103">
        <v>714</v>
      </c>
      <c r="B715" s="350" t="s">
        <v>381</v>
      </c>
      <c r="C715" s="656" t="s">
        <v>381</v>
      </c>
    </row>
    <row r="716" spans="1:3" x14ac:dyDescent="0.25">
      <c r="A716" s="103">
        <v>715</v>
      </c>
      <c r="B716" s="350" t="s">
        <v>383</v>
      </c>
      <c r="C716" s="656" t="s">
        <v>383</v>
      </c>
    </row>
    <row r="717" spans="1:3" x14ac:dyDescent="0.25">
      <c r="A717" s="103">
        <v>716</v>
      </c>
      <c r="B717" s="350" t="s">
        <v>385</v>
      </c>
      <c r="C717" s="656" t="s">
        <v>385</v>
      </c>
    </row>
    <row r="718" spans="1:3" x14ac:dyDescent="0.25">
      <c r="A718" s="103">
        <v>717</v>
      </c>
      <c r="B718" s="350" t="s">
        <v>387</v>
      </c>
      <c r="C718" s="656" t="s">
        <v>387</v>
      </c>
    </row>
    <row r="719" spans="1:3" x14ac:dyDescent="0.25">
      <c r="A719" s="103">
        <v>718</v>
      </c>
      <c r="B719" s="350" t="s">
        <v>389</v>
      </c>
      <c r="C719" s="656" t="s">
        <v>389</v>
      </c>
    </row>
    <row r="720" spans="1:3" x14ac:dyDescent="0.25">
      <c r="A720" s="103">
        <v>719</v>
      </c>
      <c r="B720" s="350" t="s">
        <v>392</v>
      </c>
      <c r="C720" s="656" t="s">
        <v>392</v>
      </c>
    </row>
    <row r="721" spans="1:3" x14ac:dyDescent="0.25">
      <c r="A721" s="103">
        <v>720</v>
      </c>
      <c r="B721" s="350" t="s">
        <v>395</v>
      </c>
      <c r="C721" s="656" t="s">
        <v>395</v>
      </c>
    </row>
    <row r="722" spans="1:3" x14ac:dyDescent="0.25">
      <c r="A722" s="103">
        <v>721</v>
      </c>
      <c r="B722" s="350" t="s">
        <v>397</v>
      </c>
      <c r="C722" s="656" t="s">
        <v>397</v>
      </c>
    </row>
    <row r="723" spans="1:3" ht="26.4" x14ac:dyDescent="0.25">
      <c r="A723" s="103">
        <v>722</v>
      </c>
      <c r="B723" s="350" t="s">
        <v>399</v>
      </c>
      <c r="C723" s="656" t="s">
        <v>399</v>
      </c>
    </row>
    <row r="724" spans="1:3" x14ac:dyDescent="0.25">
      <c r="A724" s="103">
        <v>723</v>
      </c>
      <c r="B724" s="350" t="s">
        <v>401</v>
      </c>
      <c r="C724" s="656" t="s">
        <v>401</v>
      </c>
    </row>
    <row r="725" spans="1:3" x14ac:dyDescent="0.25">
      <c r="A725" s="103">
        <v>724</v>
      </c>
      <c r="B725" s="350" t="s">
        <v>403</v>
      </c>
      <c r="C725" s="656" t="s">
        <v>403</v>
      </c>
    </row>
    <row r="726" spans="1:3" x14ac:dyDescent="0.25">
      <c r="A726" s="103">
        <v>725</v>
      </c>
      <c r="B726" s="350" t="s">
        <v>404</v>
      </c>
      <c r="C726" s="656" t="s">
        <v>404</v>
      </c>
    </row>
    <row r="727" spans="1:3" x14ac:dyDescent="0.25">
      <c r="A727" s="103">
        <v>726</v>
      </c>
      <c r="B727" s="350" t="s">
        <v>406</v>
      </c>
      <c r="C727" s="656" t="s">
        <v>406</v>
      </c>
    </row>
    <row r="728" spans="1:3" x14ac:dyDescent="0.25">
      <c r="A728" s="103">
        <v>727</v>
      </c>
      <c r="B728" s="350" t="s">
        <v>408</v>
      </c>
      <c r="C728" s="656" t="s">
        <v>408</v>
      </c>
    </row>
    <row r="729" spans="1:3" x14ac:dyDescent="0.25">
      <c r="A729" s="103">
        <v>728</v>
      </c>
      <c r="B729" s="350" t="s">
        <v>410</v>
      </c>
      <c r="C729" s="656" t="s">
        <v>410</v>
      </c>
    </row>
    <row r="730" spans="1:3" x14ac:dyDescent="0.25">
      <c r="A730" s="103">
        <v>729</v>
      </c>
      <c r="B730" s="350" t="s">
        <v>412</v>
      </c>
      <c r="C730" s="656" t="s">
        <v>412</v>
      </c>
    </row>
    <row r="731" spans="1:3" x14ac:dyDescent="0.25">
      <c r="A731" s="103">
        <v>730</v>
      </c>
      <c r="B731" s="350" t="s">
        <v>413</v>
      </c>
      <c r="C731" s="656" t="s">
        <v>413</v>
      </c>
    </row>
    <row r="732" spans="1:3" x14ac:dyDescent="0.25">
      <c r="A732" s="103">
        <v>731</v>
      </c>
      <c r="B732" s="350" t="s">
        <v>415</v>
      </c>
      <c r="C732" s="656" t="s">
        <v>415</v>
      </c>
    </row>
    <row r="733" spans="1:3" x14ac:dyDescent="0.25">
      <c r="A733" s="103">
        <v>732</v>
      </c>
      <c r="B733" s="350" t="s">
        <v>417</v>
      </c>
      <c r="C733" s="656" t="s">
        <v>417</v>
      </c>
    </row>
    <row r="734" spans="1:3" x14ac:dyDescent="0.25">
      <c r="A734" s="103">
        <v>733</v>
      </c>
      <c r="B734" s="350" t="s">
        <v>419</v>
      </c>
      <c r="C734" s="656" t="s">
        <v>419</v>
      </c>
    </row>
    <row r="735" spans="1:3" x14ac:dyDescent="0.25">
      <c r="A735" s="103">
        <v>734</v>
      </c>
      <c r="B735" s="350" t="s">
        <v>420</v>
      </c>
      <c r="C735" s="656" t="s">
        <v>420</v>
      </c>
    </row>
    <row r="736" spans="1:3" x14ac:dyDescent="0.25">
      <c r="A736" s="103">
        <v>735</v>
      </c>
      <c r="B736" s="350" t="s">
        <v>422</v>
      </c>
      <c r="C736" s="656" t="s">
        <v>422</v>
      </c>
    </row>
    <row r="737" spans="1:3" x14ac:dyDescent="0.25">
      <c r="A737" s="103">
        <v>736</v>
      </c>
      <c r="B737" s="350" t="s">
        <v>423</v>
      </c>
      <c r="C737" s="656" t="s">
        <v>423</v>
      </c>
    </row>
    <row r="738" spans="1:3" x14ac:dyDescent="0.25">
      <c r="A738" s="103">
        <v>737</v>
      </c>
      <c r="B738" s="350" t="s">
        <v>425</v>
      </c>
      <c r="C738" s="656" t="s">
        <v>425</v>
      </c>
    </row>
    <row r="739" spans="1:3" x14ac:dyDescent="0.25">
      <c r="A739" s="103">
        <v>738</v>
      </c>
      <c r="B739" s="350" t="s">
        <v>427</v>
      </c>
      <c r="C739" s="656" t="s">
        <v>427</v>
      </c>
    </row>
    <row r="740" spans="1:3" x14ac:dyDescent="0.25">
      <c r="A740" s="103">
        <v>739</v>
      </c>
      <c r="B740" s="350" t="s">
        <v>429</v>
      </c>
      <c r="C740" s="656" t="s">
        <v>429</v>
      </c>
    </row>
    <row r="741" spans="1:3" x14ac:dyDescent="0.25">
      <c r="A741" s="103">
        <v>740</v>
      </c>
      <c r="B741" s="350" t="s">
        <v>431</v>
      </c>
      <c r="C741" s="656" t="s">
        <v>431</v>
      </c>
    </row>
    <row r="742" spans="1:3" x14ac:dyDescent="0.25">
      <c r="A742" s="103">
        <v>741</v>
      </c>
      <c r="B742" s="350" t="s">
        <v>433</v>
      </c>
      <c r="C742" s="656" t="s">
        <v>433</v>
      </c>
    </row>
    <row r="743" spans="1:3" x14ac:dyDescent="0.25">
      <c r="A743" s="103">
        <v>742</v>
      </c>
      <c r="B743" s="350" t="s">
        <v>435</v>
      </c>
      <c r="C743" s="656" t="s">
        <v>435</v>
      </c>
    </row>
    <row r="744" spans="1:3" x14ac:dyDescent="0.25">
      <c r="A744" s="103">
        <v>743</v>
      </c>
      <c r="B744" s="350" t="s">
        <v>437</v>
      </c>
      <c r="C744" s="656" t="s">
        <v>437</v>
      </c>
    </row>
    <row r="745" spans="1:3" x14ac:dyDescent="0.25">
      <c r="A745" s="103">
        <v>744</v>
      </c>
      <c r="B745" s="350" t="s">
        <v>439</v>
      </c>
      <c r="C745" s="656" t="s">
        <v>439</v>
      </c>
    </row>
    <row r="746" spans="1:3" x14ac:dyDescent="0.25">
      <c r="A746" s="103">
        <v>745</v>
      </c>
      <c r="B746" s="350" t="s">
        <v>441</v>
      </c>
      <c r="C746" s="656" t="s">
        <v>441</v>
      </c>
    </row>
    <row r="747" spans="1:3" x14ac:dyDescent="0.25">
      <c r="A747" s="103">
        <v>746</v>
      </c>
      <c r="B747" s="350" t="s">
        <v>443</v>
      </c>
      <c r="C747" s="656" t="s">
        <v>443</v>
      </c>
    </row>
    <row r="748" spans="1:3" x14ac:dyDescent="0.25">
      <c r="A748" s="103">
        <v>747</v>
      </c>
      <c r="B748" s="350" t="s">
        <v>445</v>
      </c>
      <c r="C748" s="656" t="s">
        <v>445</v>
      </c>
    </row>
    <row r="749" spans="1:3" x14ac:dyDescent="0.25">
      <c r="A749" s="103">
        <v>748</v>
      </c>
      <c r="B749" s="350" t="s">
        <v>1751</v>
      </c>
      <c r="C749" s="656" t="s">
        <v>447</v>
      </c>
    </row>
    <row r="750" spans="1:3" x14ac:dyDescent="0.25">
      <c r="A750" s="103">
        <v>749</v>
      </c>
      <c r="B750" s="350" t="s">
        <v>448</v>
      </c>
      <c r="C750" s="656" t="s">
        <v>448</v>
      </c>
    </row>
    <row r="751" spans="1:3" x14ac:dyDescent="0.25">
      <c r="A751" s="103">
        <v>750</v>
      </c>
      <c r="B751" s="350" t="s">
        <v>450</v>
      </c>
      <c r="C751" s="656" t="s">
        <v>450</v>
      </c>
    </row>
    <row r="752" spans="1:3" x14ac:dyDescent="0.25">
      <c r="A752" s="103">
        <v>751</v>
      </c>
      <c r="B752" s="350" t="s">
        <v>452</v>
      </c>
      <c r="C752" s="656" t="s">
        <v>452</v>
      </c>
    </row>
    <row r="753" spans="1:3" x14ac:dyDescent="0.25">
      <c r="A753" s="103">
        <v>752</v>
      </c>
      <c r="B753" s="350" t="s">
        <v>454</v>
      </c>
      <c r="C753" s="656" t="s">
        <v>454</v>
      </c>
    </row>
    <row r="754" spans="1:3" x14ac:dyDescent="0.25">
      <c r="A754" s="103">
        <v>753</v>
      </c>
      <c r="B754" s="350" t="s">
        <v>456</v>
      </c>
      <c r="C754" s="656" t="s">
        <v>456</v>
      </c>
    </row>
    <row r="755" spans="1:3" x14ac:dyDescent="0.25">
      <c r="A755" s="103">
        <v>754</v>
      </c>
      <c r="B755" s="350" t="s">
        <v>458</v>
      </c>
      <c r="C755" s="656" t="s">
        <v>458</v>
      </c>
    </row>
    <row r="756" spans="1:3" x14ac:dyDescent="0.25">
      <c r="A756" s="103">
        <v>755</v>
      </c>
      <c r="B756" s="350" t="s">
        <v>460</v>
      </c>
      <c r="C756" s="656" t="s">
        <v>460</v>
      </c>
    </row>
    <row r="757" spans="1:3" x14ac:dyDescent="0.25">
      <c r="A757" s="103">
        <v>756</v>
      </c>
      <c r="B757" s="350" t="s">
        <v>462</v>
      </c>
      <c r="C757" s="656" t="s">
        <v>462</v>
      </c>
    </row>
    <row r="758" spans="1:3" x14ac:dyDescent="0.25">
      <c r="A758" s="103">
        <v>757</v>
      </c>
      <c r="B758" s="350" t="s">
        <v>464</v>
      </c>
      <c r="C758" s="656" t="s">
        <v>464</v>
      </c>
    </row>
    <row r="759" spans="1:3" x14ac:dyDescent="0.25">
      <c r="A759" s="103">
        <v>758</v>
      </c>
      <c r="B759" s="350" t="s">
        <v>466</v>
      </c>
      <c r="C759" s="656" t="s">
        <v>466</v>
      </c>
    </row>
    <row r="760" spans="1:3" x14ac:dyDescent="0.25">
      <c r="A760" s="103">
        <v>759</v>
      </c>
      <c r="B760" s="350" t="s">
        <v>467</v>
      </c>
      <c r="C760" s="656" t="s">
        <v>467</v>
      </c>
    </row>
    <row r="761" spans="1:3" x14ac:dyDescent="0.25">
      <c r="A761" s="103">
        <v>760</v>
      </c>
      <c r="B761" s="350" t="s">
        <v>468</v>
      </c>
      <c r="C761" s="656" t="s">
        <v>468</v>
      </c>
    </row>
    <row r="762" spans="1:3" x14ac:dyDescent="0.25">
      <c r="A762" s="103">
        <v>761</v>
      </c>
      <c r="B762" s="350" t="s">
        <v>469</v>
      </c>
      <c r="C762" s="656" t="s">
        <v>469</v>
      </c>
    </row>
    <row r="763" spans="1:3" x14ac:dyDescent="0.25">
      <c r="A763" s="103">
        <v>762</v>
      </c>
      <c r="B763" s="350" t="s">
        <v>470</v>
      </c>
      <c r="C763" s="656" t="s">
        <v>470</v>
      </c>
    </row>
    <row r="764" spans="1:3" x14ac:dyDescent="0.25">
      <c r="A764" s="103">
        <v>763</v>
      </c>
      <c r="B764" s="350" t="s">
        <v>471</v>
      </c>
      <c r="C764" s="656" t="s">
        <v>471</v>
      </c>
    </row>
    <row r="765" spans="1:3" x14ac:dyDescent="0.25">
      <c r="A765" s="103">
        <v>764</v>
      </c>
      <c r="B765" s="350" t="s">
        <v>473</v>
      </c>
      <c r="C765" s="656" t="s">
        <v>473</v>
      </c>
    </row>
    <row r="766" spans="1:3" x14ac:dyDescent="0.25">
      <c r="A766" s="103">
        <v>765</v>
      </c>
      <c r="B766" s="350" t="s">
        <v>475</v>
      </c>
      <c r="C766" s="656" t="s">
        <v>475</v>
      </c>
    </row>
    <row r="767" spans="1:3" x14ac:dyDescent="0.25">
      <c r="A767" s="103">
        <v>766</v>
      </c>
      <c r="B767" s="350" t="s">
        <v>477</v>
      </c>
      <c r="C767" s="656" t="s">
        <v>477</v>
      </c>
    </row>
    <row r="768" spans="1:3" x14ac:dyDescent="0.25">
      <c r="A768" s="103">
        <v>767</v>
      </c>
      <c r="B768" s="350" t="s">
        <v>479</v>
      </c>
      <c r="C768" s="656" t="s">
        <v>479</v>
      </c>
    </row>
    <row r="769" spans="1:3" x14ac:dyDescent="0.25">
      <c r="A769" s="103">
        <v>768</v>
      </c>
      <c r="B769" s="350" t="s">
        <v>481</v>
      </c>
      <c r="C769" s="656" t="s">
        <v>481</v>
      </c>
    </row>
    <row r="770" spans="1:3" x14ac:dyDescent="0.25">
      <c r="A770" s="103">
        <v>769</v>
      </c>
      <c r="B770" s="350" t="s">
        <v>1496</v>
      </c>
      <c r="C770" s="656" t="s">
        <v>483</v>
      </c>
    </row>
    <row r="771" spans="1:3" x14ac:dyDescent="0.25">
      <c r="A771" s="103">
        <v>770</v>
      </c>
      <c r="B771" s="350" t="s">
        <v>485</v>
      </c>
      <c r="C771" s="656" t="s">
        <v>485</v>
      </c>
    </row>
    <row r="772" spans="1:3" x14ac:dyDescent="0.25">
      <c r="A772" s="103">
        <v>771</v>
      </c>
      <c r="B772" s="350" t="s">
        <v>487</v>
      </c>
      <c r="C772" s="656" t="s">
        <v>487</v>
      </c>
    </row>
    <row r="773" spans="1:3" x14ac:dyDescent="0.25">
      <c r="A773" s="103">
        <v>772</v>
      </c>
      <c r="B773" s="350" t="s">
        <v>488</v>
      </c>
      <c r="C773" s="656" t="s">
        <v>488</v>
      </c>
    </row>
    <row r="774" spans="1:3" x14ac:dyDescent="0.25">
      <c r="A774" s="103">
        <v>773</v>
      </c>
      <c r="B774" s="350" t="s">
        <v>490</v>
      </c>
      <c r="C774" s="656" t="s">
        <v>490</v>
      </c>
    </row>
    <row r="775" spans="1:3" x14ac:dyDescent="0.25">
      <c r="A775" s="103">
        <v>774</v>
      </c>
      <c r="B775" s="350" t="s">
        <v>491</v>
      </c>
      <c r="C775" s="656" t="s">
        <v>491</v>
      </c>
    </row>
    <row r="776" spans="1:3" x14ac:dyDescent="0.25">
      <c r="A776" s="103">
        <v>775</v>
      </c>
      <c r="B776" s="350" t="s">
        <v>493</v>
      </c>
      <c r="C776" s="656" t="s">
        <v>493</v>
      </c>
    </row>
    <row r="777" spans="1:3" x14ac:dyDescent="0.25">
      <c r="A777" s="103">
        <v>776</v>
      </c>
      <c r="B777" s="350" t="s">
        <v>32</v>
      </c>
      <c r="C777" s="656" t="s">
        <v>32</v>
      </c>
    </row>
    <row r="778" spans="1:3" x14ac:dyDescent="0.25">
      <c r="A778" s="103">
        <v>777</v>
      </c>
      <c r="B778" s="350" t="s">
        <v>495</v>
      </c>
      <c r="C778" s="656" t="s">
        <v>495</v>
      </c>
    </row>
    <row r="779" spans="1:3" x14ac:dyDescent="0.25">
      <c r="A779" s="103">
        <v>778</v>
      </c>
      <c r="B779" s="350" t="s">
        <v>496</v>
      </c>
      <c r="C779" s="656" t="s">
        <v>496</v>
      </c>
    </row>
    <row r="780" spans="1:3" x14ac:dyDescent="0.25">
      <c r="A780" s="103">
        <v>779</v>
      </c>
      <c r="B780" s="350" t="s">
        <v>497</v>
      </c>
      <c r="C780" s="656" t="s">
        <v>497</v>
      </c>
    </row>
    <row r="781" spans="1:3" x14ac:dyDescent="0.25">
      <c r="A781" s="103">
        <v>780</v>
      </c>
      <c r="B781" s="350" t="s">
        <v>500</v>
      </c>
      <c r="C781" s="656" t="s">
        <v>500</v>
      </c>
    </row>
    <row r="782" spans="1:3" x14ac:dyDescent="0.25">
      <c r="A782" s="103">
        <v>781</v>
      </c>
      <c r="B782" s="350" t="s">
        <v>502</v>
      </c>
      <c r="C782" s="656" t="s">
        <v>502</v>
      </c>
    </row>
    <row r="783" spans="1:3" x14ac:dyDescent="0.25">
      <c r="A783" s="103">
        <v>782</v>
      </c>
      <c r="B783" s="350" t="s">
        <v>504</v>
      </c>
      <c r="C783" s="656" t="s">
        <v>504</v>
      </c>
    </row>
    <row r="784" spans="1:3" x14ac:dyDescent="0.25">
      <c r="A784" s="103">
        <v>783</v>
      </c>
      <c r="B784" s="350" t="s">
        <v>506</v>
      </c>
      <c r="C784" s="656" t="s">
        <v>506</v>
      </c>
    </row>
    <row r="785" spans="1:3" ht="49.2" x14ac:dyDescent="0.25">
      <c r="A785" s="103">
        <v>784</v>
      </c>
      <c r="B785" s="299" t="s">
        <v>928</v>
      </c>
      <c r="C785" s="654" t="s">
        <v>928</v>
      </c>
    </row>
    <row r="786" spans="1:3" x14ac:dyDescent="0.25">
      <c r="A786" s="103">
        <v>785</v>
      </c>
      <c r="B786" s="301" t="s">
        <v>929</v>
      </c>
      <c r="C786" s="656" t="s">
        <v>929</v>
      </c>
    </row>
    <row r="787" spans="1:3" x14ac:dyDescent="0.25">
      <c r="A787" s="103">
        <v>786</v>
      </c>
      <c r="B787" s="301" t="s">
        <v>930</v>
      </c>
      <c r="C787" s="656" t="s">
        <v>930</v>
      </c>
    </row>
    <row r="788" spans="1:3" ht="26.4" x14ac:dyDescent="0.25">
      <c r="A788" s="103">
        <v>787</v>
      </c>
      <c r="B788" s="301" t="s">
        <v>931</v>
      </c>
      <c r="C788" s="656" t="s">
        <v>931</v>
      </c>
    </row>
    <row r="789" spans="1:3" ht="31.2" thickBot="1" x14ac:dyDescent="0.3">
      <c r="A789" s="103">
        <v>788</v>
      </c>
      <c r="B789" s="321" t="s">
        <v>932</v>
      </c>
      <c r="C789" s="665" t="s">
        <v>932</v>
      </c>
    </row>
    <row r="790" spans="1:3" ht="21" thickBot="1" x14ac:dyDescent="0.3">
      <c r="A790" s="103">
        <v>789</v>
      </c>
      <c r="B790" s="330" t="s">
        <v>933</v>
      </c>
      <c r="C790" s="664" t="s">
        <v>933</v>
      </c>
    </row>
    <row r="791" spans="1:3" ht="13.8" thickBot="1" x14ac:dyDescent="0.3">
      <c r="A791" s="103">
        <v>790</v>
      </c>
      <c r="B791" s="331" t="s">
        <v>934</v>
      </c>
      <c r="C791" s="664" t="s">
        <v>934</v>
      </c>
    </row>
    <row r="792" spans="1:3" ht="13.8" thickBot="1" x14ac:dyDescent="0.3">
      <c r="A792" s="103">
        <v>791</v>
      </c>
      <c r="B792" s="331" t="s">
        <v>935</v>
      </c>
      <c r="C792" s="664" t="s">
        <v>935</v>
      </c>
    </row>
    <row r="793" spans="1:3" ht="13.8" thickBot="1" x14ac:dyDescent="0.3">
      <c r="A793" s="103">
        <v>792</v>
      </c>
      <c r="B793" s="331" t="s">
        <v>936</v>
      </c>
      <c r="C793" s="664" t="s">
        <v>936</v>
      </c>
    </row>
    <row r="794" spans="1:3" x14ac:dyDescent="0.25">
      <c r="A794" s="103">
        <v>793</v>
      </c>
      <c r="B794" s="301" t="s">
        <v>937</v>
      </c>
      <c r="C794" s="656" t="s">
        <v>937</v>
      </c>
    </row>
    <row r="795" spans="1:3" ht="17.399999999999999" x14ac:dyDescent="0.25">
      <c r="A795" s="103">
        <v>794</v>
      </c>
      <c r="B795" s="300" t="s">
        <v>938</v>
      </c>
      <c r="C795" s="655" t="s">
        <v>938</v>
      </c>
    </row>
    <row r="796" spans="1:3" x14ac:dyDescent="0.25">
      <c r="A796" s="103">
        <v>795</v>
      </c>
      <c r="B796" s="314" t="s">
        <v>939</v>
      </c>
      <c r="C796" s="657" t="s">
        <v>939</v>
      </c>
    </row>
    <row r="797" spans="1:3" ht="30.6" x14ac:dyDescent="0.25">
      <c r="A797" s="103">
        <v>796</v>
      </c>
      <c r="B797" s="326" t="s">
        <v>940</v>
      </c>
      <c r="C797" s="663" t="s">
        <v>940</v>
      </c>
    </row>
    <row r="798" spans="1:3" ht="26.4" x14ac:dyDescent="0.25">
      <c r="A798" s="103">
        <v>797</v>
      </c>
      <c r="B798" s="314" t="s">
        <v>941</v>
      </c>
      <c r="C798" s="657" t="s">
        <v>941</v>
      </c>
    </row>
    <row r="799" spans="1:3" ht="20.399999999999999" x14ac:dyDescent="0.25">
      <c r="A799" s="103">
        <v>798</v>
      </c>
      <c r="B799" s="326" t="s">
        <v>942</v>
      </c>
      <c r="C799" s="663" t="s">
        <v>942</v>
      </c>
    </row>
    <row r="800" spans="1:3" ht="26.4" x14ac:dyDescent="0.25">
      <c r="A800" s="103">
        <v>799</v>
      </c>
      <c r="B800" s="314" t="s">
        <v>943</v>
      </c>
      <c r="C800" s="657" t="s">
        <v>943</v>
      </c>
    </row>
    <row r="801" spans="1:3" ht="26.4" x14ac:dyDescent="0.25">
      <c r="A801" s="103">
        <v>800</v>
      </c>
      <c r="B801" s="314" t="s">
        <v>944</v>
      </c>
      <c r="C801" s="657" t="s">
        <v>944</v>
      </c>
    </row>
    <row r="802" spans="1:3" ht="15.6" x14ac:dyDescent="0.25">
      <c r="A802" s="103">
        <v>801</v>
      </c>
      <c r="B802" s="317" t="s">
        <v>945</v>
      </c>
      <c r="C802" s="660" t="s">
        <v>945</v>
      </c>
    </row>
    <row r="803" spans="1:3" x14ac:dyDescent="0.25">
      <c r="A803" s="103">
        <v>802</v>
      </c>
      <c r="B803" s="302" t="s">
        <v>946</v>
      </c>
      <c r="C803" s="657" t="s">
        <v>946</v>
      </c>
    </row>
    <row r="804" spans="1:3" ht="20.399999999999999" x14ac:dyDescent="0.25">
      <c r="A804" s="103">
        <v>803</v>
      </c>
      <c r="B804" s="326" t="s">
        <v>1183</v>
      </c>
      <c r="C804" s="663" t="s">
        <v>1676</v>
      </c>
    </row>
    <row r="805" spans="1:3" x14ac:dyDescent="0.25">
      <c r="A805" s="103">
        <v>804</v>
      </c>
      <c r="B805" s="318" t="s">
        <v>947</v>
      </c>
      <c r="C805" s="663" t="s">
        <v>947</v>
      </c>
    </row>
    <row r="806" spans="1:3" x14ac:dyDescent="0.25">
      <c r="A806" s="103">
        <v>805</v>
      </c>
      <c r="B806" s="318" t="s">
        <v>948</v>
      </c>
      <c r="C806" s="663" t="s">
        <v>948</v>
      </c>
    </row>
    <row r="807" spans="1:3" ht="26.4" x14ac:dyDescent="0.25">
      <c r="A807" s="103">
        <v>806</v>
      </c>
      <c r="B807" s="302" t="s">
        <v>949</v>
      </c>
      <c r="C807" s="657" t="s">
        <v>949</v>
      </c>
    </row>
    <row r="808" spans="1:3" ht="13.8" thickBot="1" x14ac:dyDescent="0.3">
      <c r="A808" s="103">
        <v>807</v>
      </c>
      <c r="B808" s="337" t="s">
        <v>950</v>
      </c>
      <c r="C808" s="663" t="s">
        <v>950</v>
      </c>
    </row>
    <row r="809" spans="1:3" ht="26.4" x14ac:dyDescent="0.25">
      <c r="A809" s="103">
        <v>808</v>
      </c>
      <c r="B809" s="302" t="s">
        <v>951</v>
      </c>
      <c r="C809" s="657" t="s">
        <v>1677</v>
      </c>
    </row>
    <row r="810" spans="1:3" ht="15.6" x14ac:dyDescent="0.25">
      <c r="A810" s="103">
        <v>809</v>
      </c>
      <c r="B810" s="317" t="s">
        <v>952</v>
      </c>
      <c r="C810" s="660" t="s">
        <v>952</v>
      </c>
    </row>
    <row r="811" spans="1:3" x14ac:dyDescent="0.25">
      <c r="A811" s="103">
        <v>810</v>
      </c>
      <c r="B811" s="302" t="s">
        <v>953</v>
      </c>
      <c r="C811" s="657" t="s">
        <v>953</v>
      </c>
    </row>
    <row r="812" spans="1:3" ht="20.399999999999999" x14ac:dyDescent="0.25">
      <c r="A812" s="103">
        <v>811</v>
      </c>
      <c r="B812" s="326" t="s">
        <v>1184</v>
      </c>
      <c r="C812" s="663" t="s">
        <v>1678</v>
      </c>
    </row>
    <row r="813" spans="1:3" ht="27" thickBot="1" x14ac:dyDescent="0.3">
      <c r="A813" s="103">
        <v>812</v>
      </c>
      <c r="B813" s="355" t="s">
        <v>954</v>
      </c>
      <c r="C813" s="657" t="s">
        <v>954</v>
      </c>
    </row>
    <row r="814" spans="1:3" ht="27" thickBot="1" x14ac:dyDescent="0.3">
      <c r="A814" s="103">
        <v>813</v>
      </c>
      <c r="B814" s="355" t="s">
        <v>955</v>
      </c>
      <c r="C814" s="657" t="s">
        <v>955</v>
      </c>
    </row>
    <row r="815" spans="1:3" ht="26.4" x14ac:dyDescent="0.25">
      <c r="A815" s="103">
        <v>814</v>
      </c>
      <c r="B815" s="302" t="s">
        <v>956</v>
      </c>
      <c r="C815" s="657" t="s">
        <v>956</v>
      </c>
    </row>
    <row r="816" spans="1:3" ht="26.4" x14ac:dyDescent="0.25">
      <c r="A816" s="103">
        <v>815</v>
      </c>
      <c r="B816" s="302" t="s">
        <v>957</v>
      </c>
      <c r="C816" s="657" t="s">
        <v>957</v>
      </c>
    </row>
    <row r="817" spans="1:3" x14ac:dyDescent="0.25">
      <c r="A817" s="103">
        <v>816</v>
      </c>
      <c r="B817" s="301" t="s">
        <v>958</v>
      </c>
      <c r="C817" s="656" t="s">
        <v>958</v>
      </c>
    </row>
    <row r="818" spans="1:3" x14ac:dyDescent="0.25">
      <c r="A818" s="103">
        <v>817</v>
      </c>
      <c r="B818" s="353" t="s">
        <v>959</v>
      </c>
      <c r="C818" s="656" t="s">
        <v>959</v>
      </c>
    </row>
    <row r="819" spans="1:3" x14ac:dyDescent="0.25">
      <c r="A819" s="103">
        <v>818</v>
      </c>
      <c r="B819" s="353" t="s">
        <v>960</v>
      </c>
      <c r="C819" s="656" t="s">
        <v>960</v>
      </c>
    </row>
    <row r="820" spans="1:3" x14ac:dyDescent="0.25">
      <c r="A820" s="103">
        <v>819</v>
      </c>
      <c r="B820" s="353" t="s">
        <v>961</v>
      </c>
      <c r="C820" s="656" t="s">
        <v>961</v>
      </c>
    </row>
    <row r="821" spans="1:3" x14ac:dyDescent="0.25">
      <c r="A821" s="103">
        <v>820</v>
      </c>
      <c r="B821" s="353" t="s">
        <v>962</v>
      </c>
      <c r="C821" s="656" t="s">
        <v>962</v>
      </c>
    </row>
    <row r="822" spans="1:3" ht="26.4" x14ac:dyDescent="0.25">
      <c r="A822" s="103">
        <v>821</v>
      </c>
      <c r="B822" s="353" t="s">
        <v>963</v>
      </c>
      <c r="C822" s="656" t="s">
        <v>963</v>
      </c>
    </row>
    <row r="823" spans="1:3" ht="41.4" thickBot="1" x14ac:dyDescent="0.3">
      <c r="A823" s="103">
        <v>822</v>
      </c>
      <c r="B823" s="337" t="s">
        <v>900</v>
      </c>
      <c r="C823" s="663" t="s">
        <v>900</v>
      </c>
    </row>
    <row r="824" spans="1:3" ht="14.4" x14ac:dyDescent="0.25">
      <c r="A824" s="103">
        <v>823</v>
      </c>
      <c r="B824" s="352" t="s">
        <v>921</v>
      </c>
      <c r="C824" s="666" t="s">
        <v>921</v>
      </c>
    </row>
    <row r="825" spans="1:3" ht="14.4" x14ac:dyDescent="0.25">
      <c r="A825" s="103">
        <v>824</v>
      </c>
      <c r="B825" s="352" t="s">
        <v>927</v>
      </c>
      <c r="C825" s="666" t="s">
        <v>927</v>
      </c>
    </row>
    <row r="826" spans="1:3" ht="14.4" x14ac:dyDescent="0.25">
      <c r="A826" s="103">
        <v>825</v>
      </c>
      <c r="B826" s="352" t="s">
        <v>922</v>
      </c>
      <c r="C826" s="666" t="s">
        <v>922</v>
      </c>
    </row>
    <row r="827" spans="1:3" ht="14.4" x14ac:dyDescent="0.25">
      <c r="A827" s="103">
        <v>826</v>
      </c>
      <c r="B827" s="352" t="s">
        <v>923</v>
      </c>
      <c r="C827" s="666" t="s">
        <v>923</v>
      </c>
    </row>
    <row r="828" spans="1:3" ht="14.4" x14ac:dyDescent="0.25">
      <c r="A828" s="103">
        <v>827</v>
      </c>
      <c r="B828" s="352" t="s">
        <v>924</v>
      </c>
      <c r="C828" s="666" t="s">
        <v>924</v>
      </c>
    </row>
    <row r="829" spans="1:3" ht="14.4" x14ac:dyDescent="0.25">
      <c r="A829" s="103">
        <v>828</v>
      </c>
      <c r="B829" s="352" t="s">
        <v>2098</v>
      </c>
      <c r="C829" s="666" t="s">
        <v>925</v>
      </c>
    </row>
    <row r="830" spans="1:3" ht="14.4" x14ac:dyDescent="0.25">
      <c r="A830" s="103">
        <v>829</v>
      </c>
      <c r="B830" s="352" t="s">
        <v>926</v>
      </c>
      <c r="C830" s="666" t="s">
        <v>926</v>
      </c>
    </row>
    <row r="831" spans="1:3" x14ac:dyDescent="0.25">
      <c r="A831" s="103">
        <v>830</v>
      </c>
      <c r="B831" s="350" t="s">
        <v>901</v>
      </c>
      <c r="C831" s="656" t="s">
        <v>901</v>
      </c>
    </row>
    <row r="832" spans="1:3" x14ac:dyDescent="0.25">
      <c r="A832" s="103">
        <v>831</v>
      </c>
      <c r="B832" s="303" t="s">
        <v>964</v>
      </c>
      <c r="C832" s="656" t="s">
        <v>964</v>
      </c>
    </row>
    <row r="833" spans="1:3" ht="34.799999999999997" x14ac:dyDescent="0.25">
      <c r="A833" s="103">
        <v>832</v>
      </c>
      <c r="B833" s="356" t="s">
        <v>965</v>
      </c>
      <c r="C833" s="671" t="s">
        <v>965</v>
      </c>
    </row>
    <row r="834" spans="1:3" ht="40.799999999999997" x14ac:dyDescent="0.25">
      <c r="A834" s="103">
        <v>833</v>
      </c>
      <c r="B834" s="318" t="s">
        <v>966</v>
      </c>
      <c r="C834" s="663" t="s">
        <v>966</v>
      </c>
    </row>
    <row r="835" spans="1:3" ht="39.6" x14ac:dyDescent="0.25">
      <c r="A835" s="103">
        <v>834</v>
      </c>
      <c r="B835" s="302" t="s">
        <v>967</v>
      </c>
      <c r="C835" s="657" t="s">
        <v>967</v>
      </c>
    </row>
    <row r="836" spans="1:3" ht="20.399999999999999" x14ac:dyDescent="0.25">
      <c r="A836" s="103">
        <v>835</v>
      </c>
      <c r="B836" s="326" t="s">
        <v>968</v>
      </c>
      <c r="C836" s="663" t="s">
        <v>968</v>
      </c>
    </row>
    <row r="837" spans="1:3" ht="26.4" x14ac:dyDescent="0.25">
      <c r="A837" s="103">
        <v>836</v>
      </c>
      <c r="B837" s="302" t="s">
        <v>969</v>
      </c>
      <c r="C837" s="657" t="s">
        <v>969</v>
      </c>
    </row>
    <row r="838" spans="1:3" x14ac:dyDescent="0.25">
      <c r="A838" s="103">
        <v>837</v>
      </c>
      <c r="B838" s="332" t="s">
        <v>972</v>
      </c>
      <c r="C838" s="664" t="s">
        <v>972</v>
      </c>
    </row>
    <row r="839" spans="1:3" ht="45.6" x14ac:dyDescent="0.25">
      <c r="A839" s="103">
        <v>838</v>
      </c>
      <c r="B839" s="345" t="s">
        <v>973</v>
      </c>
      <c r="C839" s="662" t="s">
        <v>973</v>
      </c>
    </row>
    <row r="840" spans="1:3" ht="49.2" x14ac:dyDescent="0.25">
      <c r="A840" s="358">
        <v>1000</v>
      </c>
      <c r="B840" s="265" t="s">
        <v>1509</v>
      </c>
      <c r="C840" s="672" t="s">
        <v>999</v>
      </c>
    </row>
    <row r="841" spans="1:3" x14ac:dyDescent="0.25">
      <c r="A841" s="633">
        <v>1001</v>
      </c>
      <c r="B841" s="634" t="s">
        <v>1540</v>
      </c>
      <c r="C841" s="673" t="s">
        <v>1156</v>
      </c>
    </row>
    <row r="842" spans="1:3" x14ac:dyDescent="0.25">
      <c r="A842" s="633">
        <v>1002</v>
      </c>
      <c r="B842" s="565" t="s">
        <v>1542</v>
      </c>
      <c r="C842" s="673" t="s">
        <v>1487</v>
      </c>
    </row>
    <row r="843" spans="1:3" x14ac:dyDescent="0.25">
      <c r="A843" s="633">
        <v>1003</v>
      </c>
      <c r="B843" s="634" t="s">
        <v>1543</v>
      </c>
      <c r="C843" s="673" t="s">
        <v>1040</v>
      </c>
    </row>
    <row r="844" spans="1:3" x14ac:dyDescent="0.25">
      <c r="A844" s="633">
        <v>1004</v>
      </c>
      <c r="B844" s="634" t="s">
        <v>1544</v>
      </c>
      <c r="C844" s="673" t="s">
        <v>1038</v>
      </c>
    </row>
    <row r="845" spans="1:3" x14ac:dyDescent="0.25">
      <c r="A845" s="633">
        <v>1005</v>
      </c>
      <c r="B845" s="4" t="s">
        <v>1545</v>
      </c>
      <c r="C845" s="673" t="s">
        <v>1028</v>
      </c>
    </row>
    <row r="846" spans="1:3" x14ac:dyDescent="0.25">
      <c r="A846" s="633">
        <v>1006</v>
      </c>
      <c r="B846" s="4" t="s">
        <v>1546</v>
      </c>
      <c r="C846" s="673" t="s">
        <v>1017</v>
      </c>
    </row>
    <row r="847" spans="1:3" x14ac:dyDescent="0.25">
      <c r="A847" s="633">
        <v>1007</v>
      </c>
      <c r="B847" s="4" t="s">
        <v>1547</v>
      </c>
      <c r="C847" s="673" t="s">
        <v>1064</v>
      </c>
    </row>
    <row r="848" spans="1:3" x14ac:dyDescent="0.25">
      <c r="A848" s="633">
        <v>1008</v>
      </c>
      <c r="B848" s="634" t="s">
        <v>1916</v>
      </c>
      <c r="C848" s="673" t="s">
        <v>1075</v>
      </c>
    </row>
    <row r="849" spans="1:3" x14ac:dyDescent="0.25">
      <c r="A849" s="633">
        <v>1009</v>
      </c>
      <c r="B849" s="4" t="s">
        <v>1548</v>
      </c>
      <c r="C849" s="673" t="s">
        <v>1167</v>
      </c>
    </row>
    <row r="850" spans="1:3" x14ac:dyDescent="0.25">
      <c r="A850" s="633">
        <v>1010</v>
      </c>
      <c r="B850" s="272" t="s">
        <v>1540</v>
      </c>
      <c r="C850" s="674" t="s">
        <v>1013</v>
      </c>
    </row>
    <row r="851" spans="1:3" x14ac:dyDescent="0.25">
      <c r="A851" s="358">
        <v>1011</v>
      </c>
      <c r="B851" s="266" t="s">
        <v>1554</v>
      </c>
      <c r="C851" s="675" t="s">
        <v>1157</v>
      </c>
    </row>
    <row r="852" spans="1:3" x14ac:dyDescent="0.25">
      <c r="A852" s="358">
        <v>1012</v>
      </c>
      <c r="B852" s="273" t="s">
        <v>1131</v>
      </c>
      <c r="C852" s="676" t="s">
        <v>1131</v>
      </c>
    </row>
    <row r="853" spans="1:3" ht="30.6" x14ac:dyDescent="0.25">
      <c r="A853" s="358">
        <v>1013</v>
      </c>
      <c r="B853" s="268" t="s">
        <v>1561</v>
      </c>
      <c r="C853" s="677" t="s">
        <v>1395</v>
      </c>
    </row>
    <row r="854" spans="1:3" x14ac:dyDescent="0.25">
      <c r="A854" s="358">
        <v>1014</v>
      </c>
      <c r="B854" s="274" t="s">
        <v>1562</v>
      </c>
      <c r="C854" s="678" t="s">
        <v>1129</v>
      </c>
    </row>
    <row r="855" spans="1:3" x14ac:dyDescent="0.25">
      <c r="A855" s="358">
        <v>1015</v>
      </c>
      <c r="B855" s="274" t="s">
        <v>1563</v>
      </c>
      <c r="C855" s="678" t="s">
        <v>1130</v>
      </c>
    </row>
    <row r="856" spans="1:3" x14ac:dyDescent="0.25">
      <c r="A856" s="358">
        <v>1016</v>
      </c>
      <c r="B856" s="254" t="s">
        <v>1605</v>
      </c>
      <c r="C856" s="679" t="s">
        <v>977</v>
      </c>
    </row>
    <row r="857" spans="1:3" ht="26.4" x14ac:dyDescent="0.25">
      <c r="A857" s="358">
        <v>1017</v>
      </c>
      <c r="B857" s="257" t="s">
        <v>1608</v>
      </c>
      <c r="C857" s="680" t="s">
        <v>978</v>
      </c>
    </row>
    <row r="858" spans="1:3" x14ac:dyDescent="0.25">
      <c r="A858" s="358">
        <v>1018</v>
      </c>
      <c r="B858" s="254" t="s">
        <v>1606</v>
      </c>
      <c r="C858" s="679" t="s">
        <v>985</v>
      </c>
    </row>
    <row r="859" spans="1:3" ht="66" x14ac:dyDescent="0.25">
      <c r="A859" s="358">
        <v>1019</v>
      </c>
      <c r="B859" s="254" t="s">
        <v>1611</v>
      </c>
      <c r="C859" s="679" t="s">
        <v>986</v>
      </c>
    </row>
    <row r="860" spans="1:3" x14ac:dyDescent="0.25">
      <c r="A860" s="358">
        <v>1020</v>
      </c>
      <c r="B860" s="254" t="s">
        <v>1607</v>
      </c>
      <c r="C860" s="679" t="s">
        <v>987</v>
      </c>
    </row>
    <row r="861" spans="1:3" ht="52.2" x14ac:dyDescent="0.25">
      <c r="A861" s="358">
        <v>1021</v>
      </c>
      <c r="B861" s="258" t="s">
        <v>1215</v>
      </c>
      <c r="C861" s="681" t="s">
        <v>1215</v>
      </c>
    </row>
    <row r="862" spans="1:3" x14ac:dyDescent="0.25">
      <c r="A862" s="358">
        <v>1022</v>
      </c>
      <c r="B862" s="4" t="s">
        <v>988</v>
      </c>
      <c r="C862" s="673" t="s">
        <v>988</v>
      </c>
    </row>
    <row r="863" spans="1:3" ht="105.6" x14ac:dyDescent="0.25">
      <c r="A863" s="358">
        <v>1023</v>
      </c>
      <c r="B863" s="254" t="s">
        <v>1207</v>
      </c>
      <c r="C863" s="679" t="s">
        <v>1396</v>
      </c>
    </row>
    <row r="864" spans="1:3" ht="52.8" x14ac:dyDescent="0.25">
      <c r="A864" s="358">
        <v>1024</v>
      </c>
      <c r="B864" s="254" t="s">
        <v>1195</v>
      </c>
      <c r="C864" s="679" t="s">
        <v>1195</v>
      </c>
    </row>
    <row r="865" spans="1:3" ht="52.8" x14ac:dyDescent="0.25">
      <c r="A865" s="358">
        <v>1025</v>
      </c>
      <c r="B865" s="254" t="s">
        <v>1196</v>
      </c>
      <c r="C865" s="679" t="s">
        <v>1196</v>
      </c>
    </row>
    <row r="866" spans="1:3" ht="26.4" x14ac:dyDescent="0.25">
      <c r="A866" s="358">
        <v>1026</v>
      </c>
      <c r="B866" s="254" t="s">
        <v>1197</v>
      </c>
      <c r="C866" s="679" t="s">
        <v>1197</v>
      </c>
    </row>
    <row r="867" spans="1:3" x14ac:dyDescent="0.25">
      <c r="A867" s="358">
        <v>1027</v>
      </c>
      <c r="B867" s="64" t="s">
        <v>1624</v>
      </c>
      <c r="C867" s="674" t="s">
        <v>990</v>
      </c>
    </row>
    <row r="868" spans="1:3" ht="39.6" x14ac:dyDescent="0.25">
      <c r="A868" s="358">
        <v>1028</v>
      </c>
      <c r="B868" s="254" t="s">
        <v>1626</v>
      </c>
      <c r="C868" s="679" t="s">
        <v>992</v>
      </c>
    </row>
    <row r="869" spans="1:3" ht="92.4" x14ac:dyDescent="0.25">
      <c r="A869" s="358">
        <v>1029</v>
      </c>
      <c r="B869" s="255" t="s">
        <v>1627</v>
      </c>
      <c r="C869" s="675" t="s">
        <v>991</v>
      </c>
    </row>
    <row r="870" spans="1:3" ht="39.6" x14ac:dyDescent="0.25">
      <c r="A870" s="358">
        <v>1030</v>
      </c>
      <c r="B870" s="254" t="s">
        <v>1639</v>
      </c>
      <c r="C870" s="679" t="s">
        <v>993</v>
      </c>
    </row>
    <row r="871" spans="1:3" ht="66" x14ac:dyDescent="0.25">
      <c r="A871" s="358">
        <v>1031</v>
      </c>
      <c r="B871" s="252" t="s">
        <v>1696</v>
      </c>
      <c r="C871" s="682" t="s">
        <v>994</v>
      </c>
    </row>
    <row r="872" spans="1:3" ht="66" x14ac:dyDescent="0.25">
      <c r="A872" s="358">
        <v>1032</v>
      </c>
      <c r="B872" s="256" t="s">
        <v>1697</v>
      </c>
      <c r="C872" s="682" t="s">
        <v>995</v>
      </c>
    </row>
    <row r="873" spans="1:3" ht="79.8" thickBot="1" x14ac:dyDescent="0.3">
      <c r="A873" s="358">
        <v>1033</v>
      </c>
      <c r="B873" s="252" t="s">
        <v>1698</v>
      </c>
      <c r="C873" s="682" t="s">
        <v>996</v>
      </c>
    </row>
    <row r="874" spans="1:3" ht="93" thickBot="1" x14ac:dyDescent="0.3">
      <c r="A874" s="358">
        <v>1034</v>
      </c>
      <c r="B874" s="253" t="s">
        <v>1699</v>
      </c>
      <c r="C874" s="683" t="s">
        <v>998</v>
      </c>
    </row>
    <row r="875" spans="1:3" ht="26.4" x14ac:dyDescent="0.25">
      <c r="A875" s="358">
        <v>1035</v>
      </c>
      <c r="B875" s="275" t="s">
        <v>1700</v>
      </c>
      <c r="C875" s="683" t="s">
        <v>997</v>
      </c>
    </row>
    <row r="876" spans="1:3" ht="17.399999999999999" x14ac:dyDescent="0.25">
      <c r="A876" s="358">
        <v>1036</v>
      </c>
      <c r="B876" s="267" t="s">
        <v>1703</v>
      </c>
      <c r="C876" s="684" t="s">
        <v>1015</v>
      </c>
    </row>
    <row r="877" spans="1:3" ht="15.6" x14ac:dyDescent="0.3">
      <c r="A877" s="358">
        <v>1037</v>
      </c>
      <c r="B877" s="108" t="s">
        <v>1540</v>
      </c>
      <c r="C877" s="685" t="s">
        <v>1014</v>
      </c>
    </row>
    <row r="878" spans="1:3" x14ac:dyDescent="0.25">
      <c r="A878" s="358">
        <v>1038</v>
      </c>
      <c r="B878" s="643" t="s">
        <v>1704</v>
      </c>
      <c r="C878" s="686" t="s">
        <v>1085</v>
      </c>
    </row>
    <row r="879" spans="1:3" ht="15.6" x14ac:dyDescent="0.3">
      <c r="A879" s="358">
        <v>1039</v>
      </c>
      <c r="B879" s="108" t="s">
        <v>1541</v>
      </c>
      <c r="C879" s="685" t="s">
        <v>1012</v>
      </c>
    </row>
    <row r="880" spans="1:3" x14ac:dyDescent="0.25">
      <c r="A880" s="358">
        <v>1040</v>
      </c>
      <c r="B880" s="643" t="s">
        <v>1724</v>
      </c>
      <c r="C880" s="686" t="s">
        <v>1011</v>
      </c>
    </row>
    <row r="881" spans="1:3" ht="30.6" x14ac:dyDescent="0.25">
      <c r="A881" s="358">
        <v>1041</v>
      </c>
      <c r="B881" s="643" t="s">
        <v>1725</v>
      </c>
      <c r="C881" s="686" t="s">
        <v>1097</v>
      </c>
    </row>
    <row r="882" spans="1:3" ht="30.6" x14ac:dyDescent="0.25">
      <c r="A882" s="358">
        <v>1042</v>
      </c>
      <c r="B882" s="643" t="s">
        <v>1735</v>
      </c>
      <c r="C882" s="686" t="s">
        <v>1089</v>
      </c>
    </row>
    <row r="883" spans="1:3" x14ac:dyDescent="0.25">
      <c r="A883" s="358">
        <v>1043</v>
      </c>
      <c r="B883" s="93" t="s">
        <v>1760</v>
      </c>
      <c r="C883" s="687" t="s">
        <v>1008</v>
      </c>
    </row>
    <row r="884" spans="1:3" x14ac:dyDescent="0.25">
      <c r="A884" s="358">
        <v>1044</v>
      </c>
      <c r="B884" s="642" t="s">
        <v>1761</v>
      </c>
      <c r="C884" s="687" t="s">
        <v>1007</v>
      </c>
    </row>
    <row r="885" spans="1:3" ht="30.6" x14ac:dyDescent="0.25">
      <c r="A885" s="358">
        <v>1045</v>
      </c>
      <c r="B885" s="641" t="s">
        <v>1762</v>
      </c>
      <c r="C885" s="686" t="s">
        <v>1090</v>
      </c>
    </row>
    <row r="886" spans="1:3" ht="20.399999999999999" x14ac:dyDescent="0.25">
      <c r="A886" s="358">
        <v>1046</v>
      </c>
      <c r="B886" s="641" t="s">
        <v>1763</v>
      </c>
      <c r="C886" s="686" t="s">
        <v>1006</v>
      </c>
    </row>
    <row r="887" spans="1:3" x14ac:dyDescent="0.25">
      <c r="A887" s="358">
        <v>1047</v>
      </c>
      <c r="B887" s="159" t="s">
        <v>1005</v>
      </c>
      <c r="C887" s="687" t="s">
        <v>1005</v>
      </c>
    </row>
    <row r="888" spans="1:3" x14ac:dyDescent="0.25">
      <c r="A888" s="358">
        <v>1048</v>
      </c>
      <c r="B888" s="261" t="s">
        <v>1780</v>
      </c>
      <c r="C888" s="687" t="s">
        <v>1004</v>
      </c>
    </row>
    <row r="889" spans="1:3" x14ac:dyDescent="0.25">
      <c r="A889" s="358">
        <v>1049</v>
      </c>
      <c r="B889" s="276" t="s">
        <v>1003</v>
      </c>
      <c r="C889" s="687" t="s">
        <v>1003</v>
      </c>
    </row>
    <row r="890" spans="1:3" ht="20.399999999999999" x14ac:dyDescent="0.25">
      <c r="A890" s="358">
        <v>1050</v>
      </c>
      <c r="B890" s="259" t="s">
        <v>1781</v>
      </c>
      <c r="C890" s="686" t="s">
        <v>1091</v>
      </c>
    </row>
    <row r="891" spans="1:3" x14ac:dyDescent="0.25">
      <c r="A891" s="358">
        <v>1051</v>
      </c>
      <c r="B891" s="276" t="s">
        <v>1002</v>
      </c>
      <c r="C891" s="687" t="s">
        <v>1002</v>
      </c>
    </row>
    <row r="892" spans="1:3" ht="20.399999999999999" x14ac:dyDescent="0.25">
      <c r="A892" s="358">
        <v>1052</v>
      </c>
      <c r="B892" s="259" t="s">
        <v>1094</v>
      </c>
      <c r="C892" s="686" t="s">
        <v>1094</v>
      </c>
    </row>
    <row r="893" spans="1:3" x14ac:dyDescent="0.25">
      <c r="A893" s="358">
        <v>1053</v>
      </c>
      <c r="B893" s="259" t="s">
        <v>2001</v>
      </c>
      <c r="C893" s="686" t="s">
        <v>1095</v>
      </c>
    </row>
    <row r="894" spans="1:3" x14ac:dyDescent="0.25">
      <c r="A894" s="358">
        <v>1054</v>
      </c>
      <c r="B894" s="93" t="s">
        <v>1783</v>
      </c>
      <c r="C894" s="687" t="s">
        <v>1092</v>
      </c>
    </row>
    <row r="895" spans="1:3" x14ac:dyDescent="0.25">
      <c r="A895" s="358">
        <v>1055</v>
      </c>
      <c r="B895" s="276" t="s">
        <v>1784</v>
      </c>
      <c r="C895" s="687" t="s">
        <v>1093</v>
      </c>
    </row>
    <row r="896" spans="1:3" ht="20.399999999999999" x14ac:dyDescent="0.25">
      <c r="A896" s="358">
        <v>1056</v>
      </c>
      <c r="B896" s="259" t="s">
        <v>1785</v>
      </c>
      <c r="C896" s="686" t="s">
        <v>1096</v>
      </c>
    </row>
    <row r="897" spans="1:3" x14ac:dyDescent="0.25">
      <c r="A897" s="358">
        <v>1057</v>
      </c>
      <c r="B897" s="634" t="s">
        <v>1786</v>
      </c>
      <c r="C897" s="673" t="s">
        <v>1001</v>
      </c>
    </row>
    <row r="898" spans="1:3" ht="17.399999999999999" x14ac:dyDescent="0.25">
      <c r="A898" s="358">
        <v>1058</v>
      </c>
      <c r="B898" s="267" t="s">
        <v>1787</v>
      </c>
      <c r="C898" s="684" t="s">
        <v>1041</v>
      </c>
    </row>
    <row r="899" spans="1:3" x14ac:dyDescent="0.25">
      <c r="A899" s="358">
        <v>1059</v>
      </c>
      <c r="B899" s="647" t="s">
        <v>1558</v>
      </c>
      <c r="C899" s="688" t="s">
        <v>1098</v>
      </c>
    </row>
    <row r="900" spans="1:3" x14ac:dyDescent="0.25">
      <c r="A900" s="358">
        <v>1060</v>
      </c>
      <c r="B900" s="647" t="s">
        <v>1788</v>
      </c>
      <c r="C900" s="688" t="s">
        <v>1452</v>
      </c>
    </row>
    <row r="901" spans="1:3" ht="26.4" x14ac:dyDescent="0.25">
      <c r="A901" s="358">
        <v>1061</v>
      </c>
      <c r="B901" s="647" t="s">
        <v>1789</v>
      </c>
      <c r="C901" s="688" t="s">
        <v>1039</v>
      </c>
    </row>
    <row r="902" spans="1:3" ht="39.6" x14ac:dyDescent="0.25">
      <c r="A902" s="358">
        <v>1062</v>
      </c>
      <c r="B902" s="651" t="s">
        <v>1790</v>
      </c>
      <c r="C902" s="688" t="s">
        <v>1187</v>
      </c>
    </row>
    <row r="903" spans="1:3" x14ac:dyDescent="0.25">
      <c r="A903" s="358">
        <v>1063</v>
      </c>
      <c r="B903" s="649" t="s">
        <v>1791</v>
      </c>
      <c r="C903" s="688" t="s">
        <v>1037</v>
      </c>
    </row>
    <row r="904" spans="1:3" x14ac:dyDescent="0.25">
      <c r="A904" s="358">
        <v>1064</v>
      </c>
      <c r="B904" s="93" t="s">
        <v>1792</v>
      </c>
      <c r="C904" s="687" t="s">
        <v>1101</v>
      </c>
    </row>
    <row r="905" spans="1:3" ht="30.6" x14ac:dyDescent="0.25">
      <c r="A905" s="358">
        <v>1065</v>
      </c>
      <c r="B905" s="262" t="s">
        <v>1798</v>
      </c>
      <c r="C905" s="686" t="s">
        <v>1107</v>
      </c>
    </row>
    <row r="906" spans="1:3" x14ac:dyDescent="0.25">
      <c r="A906" s="358">
        <v>1066</v>
      </c>
      <c r="B906" s="277" t="s">
        <v>1799</v>
      </c>
      <c r="C906" s="689" t="s">
        <v>1109</v>
      </c>
    </row>
    <row r="907" spans="1:3" ht="40.799999999999997" x14ac:dyDescent="0.25">
      <c r="A907" s="358">
        <v>1067</v>
      </c>
      <c r="B907" s="278" t="s">
        <v>1800</v>
      </c>
      <c r="C907" s="677" t="s">
        <v>1168</v>
      </c>
    </row>
    <row r="908" spans="1:3" ht="20.399999999999999" x14ac:dyDescent="0.25">
      <c r="A908" s="358">
        <v>1068</v>
      </c>
      <c r="B908" s="278" t="s">
        <v>1801</v>
      </c>
      <c r="C908" s="677" t="s">
        <v>1108</v>
      </c>
    </row>
    <row r="909" spans="1:3" x14ac:dyDescent="0.25">
      <c r="A909" s="358">
        <v>1069</v>
      </c>
      <c r="B909" s="277" t="s">
        <v>1802</v>
      </c>
      <c r="C909" s="689" t="s">
        <v>1110</v>
      </c>
    </row>
    <row r="910" spans="1:3" ht="40.799999999999997" x14ac:dyDescent="0.25">
      <c r="A910" s="358">
        <v>1070</v>
      </c>
      <c r="B910" s="278" t="s">
        <v>1190</v>
      </c>
      <c r="C910" s="677" t="s">
        <v>1190</v>
      </c>
    </row>
    <row r="911" spans="1:3" x14ac:dyDescent="0.25">
      <c r="A911" s="358">
        <v>1071</v>
      </c>
      <c r="B911" s="277" t="s">
        <v>1803</v>
      </c>
      <c r="C911" s="689" t="s">
        <v>1111</v>
      </c>
    </row>
    <row r="912" spans="1:3" ht="30.6" x14ac:dyDescent="0.25">
      <c r="A912" s="358">
        <v>1072</v>
      </c>
      <c r="B912" s="278" t="s">
        <v>1988</v>
      </c>
      <c r="C912" s="677" t="s">
        <v>1189</v>
      </c>
    </row>
    <row r="913" spans="1:3" ht="30.6" x14ac:dyDescent="0.25">
      <c r="A913" s="358">
        <v>1073</v>
      </c>
      <c r="B913" s="277" t="s">
        <v>1989</v>
      </c>
      <c r="C913" s="689" t="s">
        <v>1112</v>
      </c>
    </row>
    <row r="914" spans="1:3" x14ac:dyDescent="0.25">
      <c r="A914" s="358">
        <v>1074</v>
      </c>
      <c r="B914" s="650" t="s">
        <v>1805</v>
      </c>
      <c r="C914" s="690" t="s">
        <v>1104</v>
      </c>
    </row>
    <row r="915" spans="1:3" x14ac:dyDescent="0.25">
      <c r="A915" s="358">
        <v>1075</v>
      </c>
      <c r="B915" s="650" t="s">
        <v>1806</v>
      </c>
      <c r="C915" s="690" t="s">
        <v>1030</v>
      </c>
    </row>
    <row r="916" spans="1:3" ht="20.399999999999999" x14ac:dyDescent="0.25">
      <c r="A916" s="358">
        <v>1076</v>
      </c>
      <c r="B916" s="650" t="s">
        <v>1807</v>
      </c>
      <c r="C916" s="690" t="s">
        <v>1103</v>
      </c>
    </row>
    <row r="917" spans="1:3" ht="20.399999999999999" x14ac:dyDescent="0.25">
      <c r="A917" s="358">
        <v>1077</v>
      </c>
      <c r="B917" s="650" t="s">
        <v>1808</v>
      </c>
      <c r="C917" s="690" t="s">
        <v>1035</v>
      </c>
    </row>
    <row r="918" spans="1:3" ht="30.6" x14ac:dyDescent="0.25">
      <c r="A918" s="358">
        <v>1078</v>
      </c>
      <c r="B918" s="650" t="s">
        <v>1809</v>
      </c>
      <c r="C918" s="690" t="s">
        <v>1105</v>
      </c>
    </row>
    <row r="919" spans="1:3" x14ac:dyDescent="0.25">
      <c r="A919" s="358">
        <v>1079</v>
      </c>
      <c r="B919" s="650" t="s">
        <v>1810</v>
      </c>
      <c r="C919" s="690" t="s">
        <v>1106</v>
      </c>
    </row>
    <row r="920" spans="1:3" x14ac:dyDescent="0.25">
      <c r="A920" s="358">
        <v>1080</v>
      </c>
      <c r="B920" s="524" t="s">
        <v>1033</v>
      </c>
      <c r="C920" s="691" t="s">
        <v>1033</v>
      </c>
    </row>
    <row r="921" spans="1:3" x14ac:dyDescent="0.25">
      <c r="A921" s="358">
        <v>1081</v>
      </c>
      <c r="B921" s="262" t="s">
        <v>1813</v>
      </c>
      <c r="C921" s="686" t="s">
        <v>1113</v>
      </c>
    </row>
    <row r="922" spans="1:3" x14ac:dyDescent="0.25">
      <c r="A922" s="358">
        <v>1082</v>
      </c>
      <c r="B922" s="93" t="s">
        <v>1102</v>
      </c>
      <c r="C922" s="687" t="s">
        <v>1102</v>
      </c>
    </row>
    <row r="923" spans="1:3" ht="30.6" x14ac:dyDescent="0.25">
      <c r="A923" s="358">
        <v>1083</v>
      </c>
      <c r="B923" s="262" t="s">
        <v>1821</v>
      </c>
      <c r="C923" s="686" t="s">
        <v>1115</v>
      </c>
    </row>
    <row r="924" spans="1:3" x14ac:dyDescent="0.25">
      <c r="A924" s="358">
        <v>1084</v>
      </c>
      <c r="B924" s="277" t="s">
        <v>1826</v>
      </c>
      <c r="C924" s="689" t="s">
        <v>1116</v>
      </c>
    </row>
    <row r="925" spans="1:3" ht="20.399999999999999" x14ac:dyDescent="0.25">
      <c r="A925" s="358">
        <v>1085</v>
      </c>
      <c r="B925" s="278" t="s">
        <v>1827</v>
      </c>
      <c r="C925" s="677" t="s">
        <v>1117</v>
      </c>
    </row>
    <row r="926" spans="1:3" x14ac:dyDescent="0.25">
      <c r="A926" s="358">
        <v>1086</v>
      </c>
      <c r="B926" s="277" t="s">
        <v>1822</v>
      </c>
      <c r="C926" s="689" t="s">
        <v>1118</v>
      </c>
    </row>
    <row r="927" spans="1:3" ht="30.6" x14ac:dyDescent="0.25">
      <c r="A927" s="358">
        <v>1087</v>
      </c>
      <c r="B927" s="278" t="s">
        <v>1823</v>
      </c>
      <c r="C927" s="677" t="s">
        <v>1208</v>
      </c>
    </row>
    <row r="928" spans="1:3" ht="22.8" x14ac:dyDescent="0.25">
      <c r="A928" s="358">
        <v>1088</v>
      </c>
      <c r="B928" s="277" t="s">
        <v>1824</v>
      </c>
      <c r="C928" s="689" t="s">
        <v>1034</v>
      </c>
    </row>
    <row r="929" spans="1:3" ht="20.399999999999999" x14ac:dyDescent="0.25">
      <c r="A929" s="358">
        <v>1089</v>
      </c>
      <c r="B929" s="278" t="s">
        <v>1825</v>
      </c>
      <c r="C929" s="677" t="s">
        <v>1169</v>
      </c>
    </row>
    <row r="930" spans="1:3" ht="20.399999999999999" x14ac:dyDescent="0.25">
      <c r="A930" s="358">
        <v>1090</v>
      </c>
      <c r="B930" s="277" t="s">
        <v>1828</v>
      </c>
      <c r="C930" s="689" t="s">
        <v>1119</v>
      </c>
    </row>
    <row r="931" spans="1:3" x14ac:dyDescent="0.25">
      <c r="A931" s="358">
        <v>1091</v>
      </c>
      <c r="B931" s="278" t="s">
        <v>1829</v>
      </c>
      <c r="C931" s="677" t="s">
        <v>1121</v>
      </c>
    </row>
    <row r="932" spans="1:3" ht="20.399999999999999" x14ac:dyDescent="0.25">
      <c r="A932" s="358">
        <v>1092</v>
      </c>
      <c r="B932" s="277" t="s">
        <v>1830</v>
      </c>
      <c r="C932" s="689" t="s">
        <v>1120</v>
      </c>
    </row>
    <row r="933" spans="1:3" ht="20.399999999999999" x14ac:dyDescent="0.25">
      <c r="A933" s="358">
        <v>1093</v>
      </c>
      <c r="B933" s="278" t="s">
        <v>1831</v>
      </c>
      <c r="C933" s="677" t="s">
        <v>1122</v>
      </c>
    </row>
    <row r="934" spans="1:3" ht="20.399999999999999" x14ac:dyDescent="0.25">
      <c r="A934" s="358">
        <v>1094</v>
      </c>
      <c r="B934" s="525" t="s">
        <v>1832</v>
      </c>
      <c r="C934" s="690" t="s">
        <v>1114</v>
      </c>
    </row>
    <row r="935" spans="1:3" ht="20.399999999999999" x14ac:dyDescent="0.25">
      <c r="A935" s="358">
        <v>1095</v>
      </c>
      <c r="B935" s="525" t="s">
        <v>1833</v>
      </c>
      <c r="C935" s="690" t="s">
        <v>1125</v>
      </c>
    </row>
    <row r="936" spans="1:3" ht="20.399999999999999" x14ac:dyDescent="0.25">
      <c r="A936" s="358">
        <v>1096</v>
      </c>
      <c r="B936" s="262" t="s">
        <v>1834</v>
      </c>
      <c r="C936" s="686" t="s">
        <v>1126</v>
      </c>
    </row>
    <row r="937" spans="1:3" x14ac:dyDescent="0.25">
      <c r="A937" s="358">
        <v>1097</v>
      </c>
      <c r="B937" s="279" t="s">
        <v>1032</v>
      </c>
      <c r="C937" s="688" t="s">
        <v>1032</v>
      </c>
    </row>
    <row r="938" spans="1:3" ht="66" x14ac:dyDescent="0.25">
      <c r="A938" s="358">
        <v>1098</v>
      </c>
      <c r="B938" s="263" t="s">
        <v>1992</v>
      </c>
      <c r="C938" s="688" t="s">
        <v>1397</v>
      </c>
    </row>
    <row r="939" spans="1:3" x14ac:dyDescent="0.25">
      <c r="A939" s="358">
        <v>1099</v>
      </c>
      <c r="B939" s="280" t="s">
        <v>1836</v>
      </c>
      <c r="C939" s="692" t="s">
        <v>1123</v>
      </c>
    </row>
    <row r="940" spans="1:3" x14ac:dyDescent="0.25">
      <c r="A940" s="358">
        <v>1100</v>
      </c>
      <c r="B940" s="280" t="s">
        <v>1837</v>
      </c>
      <c r="C940" s="692" t="s">
        <v>1124</v>
      </c>
    </row>
    <row r="941" spans="1:3" x14ac:dyDescent="0.25">
      <c r="A941" s="358">
        <v>1101</v>
      </c>
      <c r="B941" s="93" t="s">
        <v>1031</v>
      </c>
      <c r="C941" s="687" t="s">
        <v>1031</v>
      </c>
    </row>
    <row r="942" spans="1:3" ht="20.399999999999999" x14ac:dyDescent="0.25">
      <c r="A942" s="358">
        <v>1102</v>
      </c>
      <c r="B942" s="262" t="s">
        <v>1127</v>
      </c>
      <c r="C942" s="686" t="s">
        <v>1127</v>
      </c>
    </row>
    <row r="943" spans="1:3" x14ac:dyDescent="0.25">
      <c r="A943" s="358">
        <v>1103</v>
      </c>
      <c r="B943" s="281" t="s">
        <v>1029</v>
      </c>
      <c r="C943" s="690" t="s">
        <v>1029</v>
      </c>
    </row>
    <row r="944" spans="1:3" ht="26.4" x14ac:dyDescent="0.25">
      <c r="A944" s="358">
        <v>1104</v>
      </c>
      <c r="B944" s="70" t="s">
        <v>1841</v>
      </c>
      <c r="C944" s="688" t="s">
        <v>1128</v>
      </c>
    </row>
    <row r="945" spans="1:3" ht="30.6" x14ac:dyDescent="0.25">
      <c r="A945" s="358">
        <v>1105</v>
      </c>
      <c r="B945" s="262" t="s">
        <v>1842</v>
      </c>
      <c r="C945" s="686" t="s">
        <v>1398</v>
      </c>
    </row>
    <row r="946" spans="1:3" ht="39.6" x14ac:dyDescent="0.25">
      <c r="A946" s="358">
        <v>1106</v>
      </c>
      <c r="B946" s="70" t="s">
        <v>1843</v>
      </c>
      <c r="C946" s="688" t="s">
        <v>1399</v>
      </c>
    </row>
    <row r="947" spans="1:3" x14ac:dyDescent="0.25">
      <c r="A947" s="358">
        <v>1107</v>
      </c>
      <c r="B947" s="648" t="s">
        <v>1844</v>
      </c>
      <c r="C947" s="686" t="s">
        <v>1027</v>
      </c>
    </row>
    <row r="948" spans="1:3" x14ac:dyDescent="0.25">
      <c r="A948" s="358">
        <v>1108</v>
      </c>
      <c r="B948" s="282" t="s">
        <v>1845</v>
      </c>
      <c r="C948" s="693" t="s">
        <v>1026</v>
      </c>
    </row>
    <row r="949" spans="1:3" x14ac:dyDescent="0.25">
      <c r="A949" s="358">
        <v>1109</v>
      </c>
      <c r="B949" s="282" t="s">
        <v>1846</v>
      </c>
      <c r="C949" s="693" t="s">
        <v>1025</v>
      </c>
    </row>
    <row r="950" spans="1:3" x14ac:dyDescent="0.25">
      <c r="A950" s="358">
        <v>1110</v>
      </c>
      <c r="B950" s="283" t="s">
        <v>1847</v>
      </c>
      <c r="C950" s="694" t="s">
        <v>1024</v>
      </c>
    </row>
    <row r="951" spans="1:3" x14ac:dyDescent="0.25">
      <c r="A951" s="358">
        <v>1111</v>
      </c>
      <c r="B951" s="283" t="s">
        <v>1848</v>
      </c>
      <c r="C951" s="694" t="s">
        <v>1023</v>
      </c>
    </row>
    <row r="952" spans="1:3" x14ac:dyDescent="0.25">
      <c r="A952" s="358">
        <v>1112</v>
      </c>
      <c r="B952" s="283" t="s">
        <v>1849</v>
      </c>
      <c r="C952" s="694" t="s">
        <v>1022</v>
      </c>
    </row>
    <row r="953" spans="1:3" x14ac:dyDescent="0.25">
      <c r="A953" s="358">
        <v>1113</v>
      </c>
      <c r="B953" s="282" t="s">
        <v>1850</v>
      </c>
      <c r="C953" s="693" t="s">
        <v>1021</v>
      </c>
    </row>
    <row r="954" spans="1:3" x14ac:dyDescent="0.25">
      <c r="A954" s="358">
        <v>1114</v>
      </c>
      <c r="B954" s="649" t="s">
        <v>1851</v>
      </c>
      <c r="C954" s="688" t="s">
        <v>1019</v>
      </c>
    </row>
    <row r="955" spans="1:3" x14ac:dyDescent="0.25">
      <c r="A955" s="358">
        <v>1115</v>
      </c>
      <c r="B955" s="360" t="s">
        <v>1995</v>
      </c>
      <c r="C955" s="695" t="s">
        <v>1203</v>
      </c>
    </row>
    <row r="956" spans="1:3" x14ac:dyDescent="0.25">
      <c r="A956" s="358">
        <v>1116</v>
      </c>
      <c r="B956" s="93" t="s">
        <v>1852</v>
      </c>
      <c r="C956" s="687" t="s">
        <v>1018</v>
      </c>
    </row>
    <row r="957" spans="1:3" ht="30.6" x14ac:dyDescent="0.25">
      <c r="A957" s="358">
        <v>1117</v>
      </c>
      <c r="B957" s="284" t="s">
        <v>1996</v>
      </c>
      <c r="C957" s="689" t="s">
        <v>1138</v>
      </c>
    </row>
    <row r="958" spans="1:3" ht="20.399999999999999" x14ac:dyDescent="0.25">
      <c r="A958" s="358">
        <v>1118</v>
      </c>
      <c r="B958" s="648" t="s">
        <v>1853</v>
      </c>
      <c r="C958" s="686" t="s">
        <v>1140</v>
      </c>
    </row>
    <row r="959" spans="1:3" ht="30.6" x14ac:dyDescent="0.25">
      <c r="A959" s="358">
        <v>1119</v>
      </c>
      <c r="B959" s="648" t="s">
        <v>1997</v>
      </c>
      <c r="C959" s="686" t="s">
        <v>1139</v>
      </c>
    </row>
    <row r="960" spans="1:3" x14ac:dyDescent="0.25">
      <c r="A960" s="358">
        <v>1120</v>
      </c>
      <c r="B960" s="70" t="s">
        <v>1864</v>
      </c>
      <c r="C960" s="688" t="s">
        <v>1170</v>
      </c>
    </row>
    <row r="961" spans="1:3" ht="20.399999999999999" x14ac:dyDescent="0.25">
      <c r="A961" s="358">
        <v>1121</v>
      </c>
      <c r="B961" s="260" t="s">
        <v>1865</v>
      </c>
      <c r="C961" s="686" t="s">
        <v>1171</v>
      </c>
    </row>
    <row r="962" spans="1:3" ht="30.6" x14ac:dyDescent="0.25">
      <c r="A962" s="358">
        <v>1122</v>
      </c>
      <c r="B962" s="285" t="s">
        <v>1866</v>
      </c>
      <c r="C962" s="689" t="s">
        <v>1426</v>
      </c>
    </row>
    <row r="963" spans="1:3" x14ac:dyDescent="0.25">
      <c r="A963" s="358">
        <v>1123</v>
      </c>
      <c r="B963" s="262" t="s">
        <v>1867</v>
      </c>
      <c r="C963" s="686" t="s">
        <v>1142</v>
      </c>
    </row>
    <row r="964" spans="1:3" x14ac:dyDescent="0.25">
      <c r="A964" s="358">
        <v>1124</v>
      </c>
      <c r="B964" s="277" t="s">
        <v>1868</v>
      </c>
      <c r="C964" s="689" t="s">
        <v>1143</v>
      </c>
    </row>
    <row r="965" spans="1:3" ht="20.399999999999999" x14ac:dyDescent="0.25">
      <c r="A965" s="358">
        <v>1125</v>
      </c>
      <c r="B965" s="278" t="s">
        <v>1869</v>
      </c>
      <c r="C965" s="677" t="s">
        <v>1172</v>
      </c>
    </row>
    <row r="966" spans="1:3" x14ac:dyDescent="0.25">
      <c r="A966" s="358">
        <v>1126</v>
      </c>
      <c r="B966" s="277" t="s">
        <v>1870</v>
      </c>
      <c r="C966" s="689" t="s">
        <v>1191</v>
      </c>
    </row>
    <row r="967" spans="1:3" x14ac:dyDescent="0.25">
      <c r="A967" s="358">
        <v>1127</v>
      </c>
      <c r="B967" s="278" t="s">
        <v>1871</v>
      </c>
      <c r="C967" s="677" t="s">
        <v>1192</v>
      </c>
    </row>
    <row r="968" spans="1:3" x14ac:dyDescent="0.25">
      <c r="A968" s="358">
        <v>1128</v>
      </c>
      <c r="B968" s="277" t="s">
        <v>1872</v>
      </c>
      <c r="C968" s="689" t="s">
        <v>1144</v>
      </c>
    </row>
    <row r="969" spans="1:3" ht="20.399999999999999" x14ac:dyDescent="0.25">
      <c r="A969" s="358">
        <v>1129</v>
      </c>
      <c r="B969" s="278" t="s">
        <v>1873</v>
      </c>
      <c r="C969" s="677" t="s">
        <v>1145</v>
      </c>
    </row>
    <row r="970" spans="1:3" x14ac:dyDescent="0.25">
      <c r="A970" s="358">
        <v>1130</v>
      </c>
      <c r="B970" s="277" t="s">
        <v>1874</v>
      </c>
      <c r="C970" s="689" t="s">
        <v>1146</v>
      </c>
    </row>
    <row r="971" spans="1:3" ht="20.399999999999999" x14ac:dyDescent="0.25">
      <c r="A971" s="358">
        <v>1131</v>
      </c>
      <c r="B971" s="278" t="s">
        <v>1875</v>
      </c>
      <c r="C971" s="677" t="s">
        <v>1173</v>
      </c>
    </row>
    <row r="972" spans="1:3" x14ac:dyDescent="0.25">
      <c r="A972" s="358">
        <v>1132</v>
      </c>
      <c r="B972" s="277" t="s">
        <v>1876</v>
      </c>
      <c r="C972" s="689" t="s">
        <v>1147</v>
      </c>
    </row>
    <row r="973" spans="1:3" x14ac:dyDescent="0.25">
      <c r="A973" s="358">
        <v>1133</v>
      </c>
      <c r="B973" s="278" t="s">
        <v>1877</v>
      </c>
      <c r="C973" s="677" t="s">
        <v>1148</v>
      </c>
    </row>
    <row r="974" spans="1:3" x14ac:dyDescent="0.25">
      <c r="A974" s="358">
        <v>1134</v>
      </c>
      <c r="B974" s="634" t="s">
        <v>1883</v>
      </c>
      <c r="C974" s="673" t="s">
        <v>1149</v>
      </c>
    </row>
    <row r="975" spans="1:3" ht="17.399999999999999" x14ac:dyDescent="0.25">
      <c r="A975" s="358">
        <v>1135</v>
      </c>
      <c r="B975" s="286" t="s">
        <v>1065</v>
      </c>
      <c r="C975" s="696" t="s">
        <v>1065</v>
      </c>
    </row>
    <row r="976" spans="1:3" ht="39.6" x14ac:dyDescent="0.25">
      <c r="A976" s="358">
        <v>1136</v>
      </c>
      <c r="B976" s="287" t="s">
        <v>1884</v>
      </c>
      <c r="C976" s="697" t="s">
        <v>1400</v>
      </c>
    </row>
    <row r="977" spans="1:3" ht="79.2" x14ac:dyDescent="0.25">
      <c r="A977" s="358">
        <v>1137</v>
      </c>
      <c r="B977" s="287" t="s">
        <v>1986</v>
      </c>
      <c r="C977" s="697" t="s">
        <v>1150</v>
      </c>
    </row>
    <row r="978" spans="1:3" ht="39.6" x14ac:dyDescent="0.25">
      <c r="A978" s="358">
        <v>1138</v>
      </c>
      <c r="B978" s="287" t="s">
        <v>1885</v>
      </c>
      <c r="C978" s="697" t="s">
        <v>1151</v>
      </c>
    </row>
    <row r="979" spans="1:3" x14ac:dyDescent="0.25">
      <c r="A979" s="358">
        <v>1139</v>
      </c>
      <c r="B979" s="548" t="s">
        <v>1890</v>
      </c>
      <c r="C979" s="698" t="s">
        <v>1049</v>
      </c>
    </row>
    <row r="980" spans="1:3" ht="20.399999999999999" x14ac:dyDescent="0.25">
      <c r="A980" s="358">
        <v>1140</v>
      </c>
      <c r="B980" s="549" t="s">
        <v>1894</v>
      </c>
      <c r="C980" s="698" t="s">
        <v>1048</v>
      </c>
    </row>
    <row r="981" spans="1:3" ht="20.399999999999999" x14ac:dyDescent="0.25">
      <c r="A981" s="358">
        <v>1141</v>
      </c>
      <c r="B981" s="549" t="s">
        <v>1891</v>
      </c>
      <c r="C981" s="699" t="s">
        <v>1045</v>
      </c>
    </row>
    <row r="982" spans="1:3" x14ac:dyDescent="0.25">
      <c r="A982" s="358">
        <v>1142</v>
      </c>
      <c r="B982" s="550" t="s">
        <v>1892</v>
      </c>
      <c r="C982" s="700" t="s">
        <v>1044</v>
      </c>
    </row>
    <row r="983" spans="1:3" x14ac:dyDescent="0.25">
      <c r="A983" s="358">
        <v>1143</v>
      </c>
      <c r="B983" s="550" t="s">
        <v>1893</v>
      </c>
      <c r="C983" s="700" t="s">
        <v>1043</v>
      </c>
    </row>
    <row r="984" spans="1:3" ht="20.399999999999999" x14ac:dyDescent="0.25">
      <c r="A984" s="358">
        <v>1144</v>
      </c>
      <c r="B984" s="290" t="s">
        <v>1886</v>
      </c>
      <c r="C984" s="699" t="s">
        <v>1401</v>
      </c>
    </row>
    <row r="985" spans="1:3" ht="20.399999999999999" x14ac:dyDescent="0.25">
      <c r="A985" s="358">
        <v>1145</v>
      </c>
      <c r="B985" s="551" t="s">
        <v>1887</v>
      </c>
      <c r="C985" s="700" t="s">
        <v>1061</v>
      </c>
    </row>
    <row r="986" spans="1:3" x14ac:dyDescent="0.25">
      <c r="A986" s="358">
        <v>1146</v>
      </c>
      <c r="B986" s="551" t="s">
        <v>1888</v>
      </c>
      <c r="C986" s="700" t="s">
        <v>1216</v>
      </c>
    </row>
    <row r="987" spans="1:3" ht="20.399999999999999" x14ac:dyDescent="0.25">
      <c r="A987" s="358">
        <v>1147</v>
      </c>
      <c r="B987" s="552" t="s">
        <v>1889</v>
      </c>
      <c r="C987" s="701" t="s">
        <v>1209</v>
      </c>
    </row>
    <row r="988" spans="1:3" x14ac:dyDescent="0.25">
      <c r="A988" s="358">
        <v>1148</v>
      </c>
      <c r="B988" s="552" t="s">
        <v>1057</v>
      </c>
      <c r="C988" s="701" t="s">
        <v>1057</v>
      </c>
    </row>
    <row r="989" spans="1:3" x14ac:dyDescent="0.25">
      <c r="A989" s="358">
        <v>1149</v>
      </c>
      <c r="B989" s="288" t="s">
        <v>1896</v>
      </c>
      <c r="C989" s="702" t="s">
        <v>1213</v>
      </c>
    </row>
    <row r="990" spans="1:3" x14ac:dyDescent="0.25">
      <c r="A990" s="358">
        <v>1150</v>
      </c>
      <c r="B990" s="288" t="s">
        <v>1897</v>
      </c>
      <c r="C990" s="702" t="s">
        <v>1056</v>
      </c>
    </row>
    <row r="991" spans="1:3" ht="26.4" x14ac:dyDescent="0.25">
      <c r="A991" s="358">
        <v>1151</v>
      </c>
      <c r="B991" s="287" t="s">
        <v>1898</v>
      </c>
      <c r="C991" s="697" t="s">
        <v>1055</v>
      </c>
    </row>
    <row r="992" spans="1:3" x14ac:dyDescent="0.25">
      <c r="A992" s="358">
        <v>1152</v>
      </c>
      <c r="B992" s="289" t="s">
        <v>1050</v>
      </c>
      <c r="C992" s="703" t="s">
        <v>1050</v>
      </c>
    </row>
    <row r="993" spans="1:3" x14ac:dyDescent="0.25">
      <c r="A993" s="358">
        <v>1153</v>
      </c>
      <c r="B993" s="290" t="s">
        <v>1900</v>
      </c>
      <c r="C993" s="699" t="s">
        <v>1054</v>
      </c>
    </row>
    <row r="994" spans="1:3" x14ac:dyDescent="0.25">
      <c r="A994" s="358">
        <v>1154</v>
      </c>
      <c r="B994" s="553" t="s">
        <v>1901</v>
      </c>
      <c r="C994" s="704" t="s">
        <v>1053</v>
      </c>
    </row>
    <row r="995" spans="1:3" ht="26.4" x14ac:dyDescent="0.25">
      <c r="A995" s="358">
        <v>1155</v>
      </c>
      <c r="B995" s="291" t="s">
        <v>1906</v>
      </c>
      <c r="C995" s="697" t="s">
        <v>1210</v>
      </c>
    </row>
    <row r="996" spans="1:3" x14ac:dyDescent="0.25">
      <c r="A996" s="358">
        <v>1156</v>
      </c>
      <c r="B996" s="290" t="s">
        <v>1903</v>
      </c>
      <c r="C996" s="699" t="s">
        <v>1052</v>
      </c>
    </row>
    <row r="997" spans="1:3" x14ac:dyDescent="0.25">
      <c r="A997" s="358">
        <v>1157</v>
      </c>
      <c r="B997" s="290" t="s">
        <v>1904</v>
      </c>
      <c r="C997" s="699" t="s">
        <v>1051</v>
      </c>
    </row>
    <row r="998" spans="1:3" x14ac:dyDescent="0.25">
      <c r="A998" s="358">
        <v>1158</v>
      </c>
      <c r="B998" s="292" t="s">
        <v>1905</v>
      </c>
      <c r="C998" s="705" t="s">
        <v>1042</v>
      </c>
    </row>
    <row r="999" spans="1:3" x14ac:dyDescent="0.25">
      <c r="A999" s="358">
        <v>1159</v>
      </c>
      <c r="B999" s="287" t="s">
        <v>1174</v>
      </c>
      <c r="C999" s="697" t="s">
        <v>1174</v>
      </c>
    </row>
    <row r="1000" spans="1:3" x14ac:dyDescent="0.25">
      <c r="A1000" s="358">
        <v>1160</v>
      </c>
      <c r="B1000" s="290" t="s">
        <v>1047</v>
      </c>
      <c r="C1000" s="699" t="s">
        <v>1047</v>
      </c>
    </row>
    <row r="1001" spans="1:3" x14ac:dyDescent="0.25">
      <c r="A1001" s="358">
        <v>1161</v>
      </c>
      <c r="B1001" s="290" t="s">
        <v>1046</v>
      </c>
      <c r="C1001" s="699" t="s">
        <v>1046</v>
      </c>
    </row>
    <row r="1002" spans="1:3" x14ac:dyDescent="0.25">
      <c r="A1002" s="358">
        <v>1162</v>
      </c>
      <c r="B1002" s="290" t="s">
        <v>1194</v>
      </c>
      <c r="C1002" s="699" t="s">
        <v>1194</v>
      </c>
    </row>
    <row r="1003" spans="1:3" ht="26.4" x14ac:dyDescent="0.25">
      <c r="A1003" s="358">
        <v>1163</v>
      </c>
      <c r="B1003" s="293" t="s">
        <v>1074</v>
      </c>
      <c r="C1003" s="688" t="s">
        <v>1074</v>
      </c>
    </row>
    <row r="1004" spans="1:3" ht="30.6" x14ac:dyDescent="0.25">
      <c r="A1004" s="358">
        <v>1164</v>
      </c>
      <c r="B1004" s="264" t="s">
        <v>1073</v>
      </c>
      <c r="C1004" s="686" t="s">
        <v>1073</v>
      </c>
    </row>
    <row r="1005" spans="1:3" x14ac:dyDescent="0.25">
      <c r="A1005" s="358">
        <v>1165</v>
      </c>
      <c r="B1005" s="554" t="s">
        <v>1920</v>
      </c>
      <c r="C1005" s="690" t="s">
        <v>1072</v>
      </c>
    </row>
    <row r="1006" spans="1:3" x14ac:dyDescent="0.25">
      <c r="A1006" s="358">
        <v>1166</v>
      </c>
      <c r="B1006" s="554" t="s">
        <v>1921</v>
      </c>
      <c r="C1006" s="690" t="s">
        <v>1071</v>
      </c>
    </row>
    <row r="1007" spans="1:3" x14ac:dyDescent="0.25">
      <c r="A1007" s="358">
        <v>1167</v>
      </c>
      <c r="B1007" s="554" t="s">
        <v>1922</v>
      </c>
      <c r="C1007" s="690" t="s">
        <v>1070</v>
      </c>
    </row>
    <row r="1008" spans="1:3" ht="20.399999999999999" x14ac:dyDescent="0.25">
      <c r="A1008" s="358">
        <v>1168</v>
      </c>
      <c r="B1008" s="554" t="s">
        <v>1923</v>
      </c>
      <c r="C1008" s="690" t="s">
        <v>1069</v>
      </c>
    </row>
    <row r="1009" spans="1:3" x14ac:dyDescent="0.25">
      <c r="A1009" s="358">
        <v>1169</v>
      </c>
      <c r="B1009" s="294" t="s">
        <v>1924</v>
      </c>
      <c r="C1009" s="690" t="s">
        <v>1185</v>
      </c>
    </row>
    <row r="1010" spans="1:3" x14ac:dyDescent="0.25">
      <c r="A1010" s="358">
        <v>1170</v>
      </c>
      <c r="B1010" s="294" t="s">
        <v>1925</v>
      </c>
      <c r="C1010" s="690" t="s">
        <v>1068</v>
      </c>
    </row>
    <row r="1011" spans="1:3" x14ac:dyDescent="0.25">
      <c r="A1011" s="358">
        <v>1171</v>
      </c>
      <c r="B1011" s="294" t="s">
        <v>1926</v>
      </c>
      <c r="C1011" s="690" t="s">
        <v>1067</v>
      </c>
    </row>
    <row r="1012" spans="1:3" x14ac:dyDescent="0.25">
      <c r="A1012" s="358">
        <v>1172</v>
      </c>
      <c r="B1012" s="98" t="s">
        <v>1066</v>
      </c>
      <c r="C1012" s="693" t="s">
        <v>1066</v>
      </c>
    </row>
    <row r="1013" spans="1:3" x14ac:dyDescent="0.25">
      <c r="A1013" s="358">
        <v>1173</v>
      </c>
      <c r="B1013" s="634" t="s">
        <v>1936</v>
      </c>
      <c r="C1013" s="673" t="s">
        <v>1152</v>
      </c>
    </row>
    <row r="1014" spans="1:3" ht="15.6" x14ac:dyDescent="0.3">
      <c r="A1014" s="358">
        <v>1174</v>
      </c>
      <c r="B1014" s="108" t="s">
        <v>1083</v>
      </c>
      <c r="C1014" s="685" t="s">
        <v>1083</v>
      </c>
    </row>
    <row r="1015" spans="1:3" x14ac:dyDescent="0.25">
      <c r="A1015" s="358">
        <v>1175</v>
      </c>
      <c r="B1015" s="97" t="s">
        <v>1939</v>
      </c>
      <c r="C1015" s="687" t="s">
        <v>1082</v>
      </c>
    </row>
    <row r="1016" spans="1:3" ht="26.4" x14ac:dyDescent="0.25">
      <c r="A1016" s="358">
        <v>1176</v>
      </c>
      <c r="B1016" s="295" t="s">
        <v>1942</v>
      </c>
      <c r="C1016" s="688" t="s">
        <v>1402</v>
      </c>
    </row>
    <row r="1017" spans="1:3" ht="20.399999999999999" x14ac:dyDescent="0.25">
      <c r="A1017" s="358">
        <v>1177</v>
      </c>
      <c r="B1017" s="652" t="s">
        <v>1940</v>
      </c>
      <c r="C1017" s="686" t="s">
        <v>1154</v>
      </c>
    </row>
    <row r="1018" spans="1:3" ht="30.6" x14ac:dyDescent="0.25">
      <c r="A1018" s="358">
        <v>1178</v>
      </c>
      <c r="B1018" s="652" t="s">
        <v>1941</v>
      </c>
      <c r="C1018" s="686" t="s">
        <v>1155</v>
      </c>
    </row>
    <row r="1019" spans="1:3" x14ac:dyDescent="0.25">
      <c r="A1019" s="358">
        <v>1179</v>
      </c>
      <c r="B1019" s="650" t="s">
        <v>1943</v>
      </c>
      <c r="C1019" s="690" t="s">
        <v>1153</v>
      </c>
    </row>
    <row r="1020" spans="1:3" x14ac:dyDescent="0.25">
      <c r="A1020" s="358">
        <v>1180</v>
      </c>
      <c r="B1020" s="650" t="s">
        <v>1944</v>
      </c>
      <c r="C1020" s="690" t="s">
        <v>1081</v>
      </c>
    </row>
    <row r="1021" spans="1:3" ht="20.399999999999999" x14ac:dyDescent="0.25">
      <c r="A1021" s="358">
        <v>1181</v>
      </c>
      <c r="B1021" s="650" t="s">
        <v>1945</v>
      </c>
      <c r="C1021" s="690" t="s">
        <v>1403</v>
      </c>
    </row>
    <row r="1022" spans="1:3" x14ac:dyDescent="0.25">
      <c r="A1022" s="358">
        <v>1182</v>
      </c>
      <c r="B1022" s="269" t="s">
        <v>1946</v>
      </c>
      <c r="C1022" s="706" t="s">
        <v>1160</v>
      </c>
    </row>
    <row r="1023" spans="1:3" x14ac:dyDescent="0.25">
      <c r="A1023" s="358">
        <v>1183</v>
      </c>
      <c r="B1023" s="270" t="s">
        <v>1947</v>
      </c>
      <c r="C1023" s="706" t="s">
        <v>1161</v>
      </c>
    </row>
    <row r="1024" spans="1:3" x14ac:dyDescent="0.25">
      <c r="A1024" s="358">
        <v>1184</v>
      </c>
      <c r="B1024" s="555" t="s">
        <v>1948</v>
      </c>
      <c r="C1024" s="694" t="s">
        <v>1080</v>
      </c>
    </row>
    <row r="1025" spans="1:3" ht="15.6" x14ac:dyDescent="0.25">
      <c r="A1025" s="358">
        <v>1185</v>
      </c>
      <c r="B1025" s="132" t="s">
        <v>1850</v>
      </c>
      <c r="C1025" s="685" t="s">
        <v>1079</v>
      </c>
    </row>
    <row r="1026" spans="1:3" x14ac:dyDescent="0.25">
      <c r="A1026" s="358">
        <v>1186</v>
      </c>
      <c r="B1026" s="650" t="s">
        <v>1895</v>
      </c>
      <c r="C1026" s="690" t="s">
        <v>1078</v>
      </c>
    </row>
    <row r="1027" spans="1:3" x14ac:dyDescent="0.25">
      <c r="A1027" s="358">
        <v>1187</v>
      </c>
      <c r="B1027" s="556" t="s">
        <v>1949</v>
      </c>
      <c r="C1027" s="687" t="s">
        <v>1077</v>
      </c>
    </row>
    <row r="1028" spans="1:3" x14ac:dyDescent="0.25">
      <c r="A1028" s="358">
        <v>1188</v>
      </c>
      <c r="B1028" s="556" t="s">
        <v>1950</v>
      </c>
      <c r="C1028" s="687" t="s">
        <v>1076</v>
      </c>
    </row>
    <row r="1029" spans="1:3" x14ac:dyDescent="0.25">
      <c r="A1029" s="358">
        <v>1189</v>
      </c>
      <c r="B1029" s="296" t="s">
        <v>1133</v>
      </c>
      <c r="C1029" s="674" t="s">
        <v>1133</v>
      </c>
    </row>
    <row r="1030" spans="1:3" x14ac:dyDescent="0.25">
      <c r="A1030" s="358">
        <v>1190</v>
      </c>
      <c r="B1030" s="296" t="s">
        <v>1134</v>
      </c>
      <c r="C1030" s="674" t="s">
        <v>1134</v>
      </c>
    </row>
    <row r="1031" spans="1:3" x14ac:dyDescent="0.25">
      <c r="A1031" s="358">
        <v>1191</v>
      </c>
      <c r="B1031" s="296" t="s">
        <v>1020</v>
      </c>
      <c r="C1031" s="674" t="s">
        <v>1020</v>
      </c>
    </row>
    <row r="1032" spans="1:3" x14ac:dyDescent="0.25">
      <c r="A1032" s="358">
        <v>1192</v>
      </c>
      <c r="B1032" s="271" t="s">
        <v>1193</v>
      </c>
      <c r="C1032" s="674" t="s">
        <v>1193</v>
      </c>
    </row>
    <row r="1033" spans="1:3" x14ac:dyDescent="0.25">
      <c r="A1033" s="358">
        <v>1193</v>
      </c>
      <c r="B1033" s="105" t="s">
        <v>1555</v>
      </c>
      <c r="C1033" s="707" t="s">
        <v>1199</v>
      </c>
    </row>
    <row r="1034" spans="1:3" ht="105.6" x14ac:dyDescent="0.25">
      <c r="A1034" s="358">
        <v>1194</v>
      </c>
      <c r="B1034" s="359" t="s">
        <v>1212</v>
      </c>
      <c r="C1034" s="707" t="s">
        <v>1212</v>
      </c>
    </row>
    <row r="1035" spans="1:3" ht="26.4" x14ac:dyDescent="0.25">
      <c r="A1035" s="358">
        <v>1195</v>
      </c>
      <c r="B1035" s="359" t="s">
        <v>1911</v>
      </c>
      <c r="C1035" s="707" t="s">
        <v>1204</v>
      </c>
    </row>
    <row r="1036" spans="1:3" x14ac:dyDescent="0.25">
      <c r="A1036" s="358" t="s">
        <v>1422</v>
      </c>
      <c r="B1036" s="101" t="s">
        <v>1422</v>
      </c>
      <c r="C1036" s="708" t="s">
        <v>1422</v>
      </c>
    </row>
    <row r="1037" spans="1:3" ht="49.2" x14ac:dyDescent="0.25">
      <c r="A1037" s="358">
        <v>2000</v>
      </c>
      <c r="B1037" s="265" t="s">
        <v>1219</v>
      </c>
      <c r="C1037" s="672" t="s">
        <v>1219</v>
      </c>
    </row>
    <row r="1038" spans="1:3" ht="24.6" x14ac:dyDescent="0.25">
      <c r="A1038" s="358">
        <v>2001</v>
      </c>
      <c r="B1038" s="537" t="s">
        <v>1342</v>
      </c>
      <c r="C1038" s="672" t="s">
        <v>1342</v>
      </c>
    </row>
    <row r="1039" spans="1:3" ht="13.8" x14ac:dyDescent="0.25">
      <c r="A1039" s="633">
        <v>2002</v>
      </c>
      <c r="B1039" s="635" t="s">
        <v>1549</v>
      </c>
      <c r="C1039" s="709" t="s">
        <v>1679</v>
      </c>
    </row>
    <row r="1040" spans="1:3" x14ac:dyDescent="0.25">
      <c r="A1040" s="358">
        <v>2003</v>
      </c>
      <c r="B1040" t="s">
        <v>1308</v>
      </c>
      <c r="C1040" s="709" t="s">
        <v>1308</v>
      </c>
    </row>
    <row r="1041" spans="1:3" x14ac:dyDescent="0.25">
      <c r="A1041" s="358">
        <v>2004</v>
      </c>
      <c r="B1041" s="635" t="s">
        <v>1553</v>
      </c>
      <c r="C1041" s="709" t="s">
        <v>1307</v>
      </c>
    </row>
    <row r="1042" spans="1:3" x14ac:dyDescent="0.25">
      <c r="A1042" s="358">
        <v>2005</v>
      </c>
      <c r="B1042" s="508" t="s">
        <v>1557</v>
      </c>
      <c r="C1042" s="679" t="s">
        <v>1220</v>
      </c>
    </row>
    <row r="1043" spans="1:3" x14ac:dyDescent="0.25">
      <c r="A1043" s="358">
        <v>2006</v>
      </c>
      <c r="B1043" s="508" t="s">
        <v>1559</v>
      </c>
      <c r="C1043" s="679" t="s">
        <v>1309</v>
      </c>
    </row>
    <row r="1044" spans="1:3" x14ac:dyDescent="0.25">
      <c r="A1044" s="358">
        <v>2007</v>
      </c>
      <c r="B1044" s="538" t="s">
        <v>1560</v>
      </c>
      <c r="C1044" s="683" t="s">
        <v>1343</v>
      </c>
    </row>
    <row r="1045" spans="1:3" x14ac:dyDescent="0.25">
      <c r="A1045" s="358">
        <v>2008</v>
      </c>
      <c r="B1045" s="273" t="s">
        <v>1566</v>
      </c>
      <c r="C1045" s="676" t="s">
        <v>1221</v>
      </c>
    </row>
    <row r="1046" spans="1:3" x14ac:dyDescent="0.25">
      <c r="A1046" s="358">
        <v>2009</v>
      </c>
      <c r="B1046" s="539" t="s">
        <v>1567</v>
      </c>
      <c r="C1046" s="679" t="s">
        <v>1222</v>
      </c>
    </row>
    <row r="1047" spans="1:3" x14ac:dyDescent="0.25">
      <c r="A1047" s="358">
        <v>2010</v>
      </c>
      <c r="B1047" s="539" t="s">
        <v>1223</v>
      </c>
      <c r="C1047" s="679" t="s">
        <v>1223</v>
      </c>
    </row>
    <row r="1048" spans="1:3" x14ac:dyDescent="0.25">
      <c r="A1048" s="358">
        <v>2011</v>
      </c>
      <c r="B1048" s="539" t="s">
        <v>1224</v>
      </c>
      <c r="C1048" s="679" t="s">
        <v>1224</v>
      </c>
    </row>
    <row r="1049" spans="1:3" x14ac:dyDescent="0.25">
      <c r="A1049" s="358">
        <v>2012</v>
      </c>
      <c r="B1049" s="512" t="s">
        <v>1579</v>
      </c>
      <c r="C1049" s="675" t="s">
        <v>1266</v>
      </c>
    </row>
    <row r="1050" spans="1:3" ht="92.4" x14ac:dyDescent="0.25">
      <c r="A1050" s="358">
        <v>2013</v>
      </c>
      <c r="B1050" s="513" t="s">
        <v>2002</v>
      </c>
      <c r="C1050" s="679" t="s">
        <v>1392</v>
      </c>
    </row>
    <row r="1051" spans="1:3" x14ac:dyDescent="0.25">
      <c r="A1051" s="358">
        <v>2014</v>
      </c>
      <c r="B1051" s="508" t="s">
        <v>1580</v>
      </c>
      <c r="C1051" s="679" t="s">
        <v>1377</v>
      </c>
    </row>
    <row r="1052" spans="1:3" x14ac:dyDescent="0.25">
      <c r="A1052" s="358">
        <v>2015</v>
      </c>
      <c r="B1052" s="630" t="s">
        <v>1489</v>
      </c>
      <c r="C1052" s="709" t="s">
        <v>1489</v>
      </c>
    </row>
    <row r="1053" spans="1:3" ht="39.6" x14ac:dyDescent="0.25">
      <c r="A1053" s="358">
        <v>2016</v>
      </c>
      <c r="B1053" s="508" t="s">
        <v>1581</v>
      </c>
      <c r="C1053" s="679" t="s">
        <v>1378</v>
      </c>
    </row>
    <row r="1054" spans="1:3" ht="66" x14ac:dyDescent="0.25">
      <c r="A1054" s="358">
        <v>2017</v>
      </c>
      <c r="B1054" s="508" t="s">
        <v>2003</v>
      </c>
      <c r="C1054" s="679" t="s">
        <v>1409</v>
      </c>
    </row>
    <row r="1055" spans="1:3" x14ac:dyDescent="0.25">
      <c r="A1055" s="358">
        <v>2018</v>
      </c>
      <c r="B1055" s="508" t="s">
        <v>1582</v>
      </c>
      <c r="C1055" s="679" t="s">
        <v>1267</v>
      </c>
    </row>
    <row r="1056" spans="1:3" x14ac:dyDescent="0.25">
      <c r="A1056" s="358">
        <v>2019</v>
      </c>
      <c r="B1056" t="s">
        <v>1408</v>
      </c>
      <c r="C1056" s="709" t="s">
        <v>1408</v>
      </c>
    </row>
    <row r="1057" spans="1:3" ht="39.6" x14ac:dyDescent="0.25">
      <c r="A1057" s="358">
        <v>2020</v>
      </c>
      <c r="B1057" s="508" t="s">
        <v>1583</v>
      </c>
      <c r="C1057" s="679" t="s">
        <v>1268</v>
      </c>
    </row>
    <row r="1058" spans="1:3" x14ac:dyDescent="0.25">
      <c r="A1058" s="358">
        <v>2021</v>
      </c>
      <c r="B1058" t="s">
        <v>1269</v>
      </c>
      <c r="C1058" s="709" t="s">
        <v>1269</v>
      </c>
    </row>
    <row r="1059" spans="1:3" ht="66" x14ac:dyDescent="0.25">
      <c r="A1059" s="358">
        <v>2022</v>
      </c>
      <c r="B1059" s="508" t="s">
        <v>1584</v>
      </c>
      <c r="C1059" s="679" t="s">
        <v>1270</v>
      </c>
    </row>
    <row r="1060" spans="1:3" ht="52.8" x14ac:dyDescent="0.25">
      <c r="A1060" s="358">
        <v>2023</v>
      </c>
      <c r="B1060" s="508" t="s">
        <v>1585</v>
      </c>
      <c r="C1060" s="679" t="s">
        <v>1271</v>
      </c>
    </row>
    <row r="1061" spans="1:3" x14ac:dyDescent="0.25">
      <c r="A1061" s="358">
        <v>2024</v>
      </c>
      <c r="B1061" t="s">
        <v>1272</v>
      </c>
      <c r="C1061" s="709" t="s">
        <v>1272</v>
      </c>
    </row>
    <row r="1062" spans="1:3" x14ac:dyDescent="0.25">
      <c r="A1062" s="358">
        <v>2025</v>
      </c>
      <c r="B1062" s="631" t="s">
        <v>1590</v>
      </c>
      <c r="C1062" s="675" t="s">
        <v>1273</v>
      </c>
    </row>
    <row r="1063" spans="1:3" ht="52.8" x14ac:dyDescent="0.25">
      <c r="A1063" s="358">
        <v>2026</v>
      </c>
      <c r="B1063" s="630" t="s">
        <v>1591</v>
      </c>
      <c r="C1063" s="679" t="s">
        <v>1274</v>
      </c>
    </row>
    <row r="1064" spans="1:3" ht="39.6" x14ac:dyDescent="0.25">
      <c r="A1064" s="358">
        <v>2027</v>
      </c>
      <c r="B1064" s="630" t="s">
        <v>1592</v>
      </c>
      <c r="C1064" s="679" t="s">
        <v>1344</v>
      </c>
    </row>
    <row r="1065" spans="1:3" x14ac:dyDescent="0.25">
      <c r="A1065" s="358">
        <v>2028</v>
      </c>
      <c r="B1065" s="630" t="s">
        <v>1593</v>
      </c>
      <c r="C1065" s="679" t="s">
        <v>1275</v>
      </c>
    </row>
    <row r="1066" spans="1:3" x14ac:dyDescent="0.25">
      <c r="A1066" s="358">
        <v>2029</v>
      </c>
      <c r="B1066" t="s">
        <v>1276</v>
      </c>
      <c r="C1066" s="709" t="s">
        <v>1276</v>
      </c>
    </row>
    <row r="1067" spans="1:3" ht="52.8" x14ac:dyDescent="0.25">
      <c r="A1067" s="358">
        <v>2030</v>
      </c>
      <c r="B1067" s="630" t="s">
        <v>1596</v>
      </c>
      <c r="C1067" s="679" t="s">
        <v>1425</v>
      </c>
    </row>
    <row r="1068" spans="1:3" x14ac:dyDescent="0.25">
      <c r="A1068" s="358">
        <v>2031</v>
      </c>
      <c r="B1068" s="631" t="s">
        <v>1594</v>
      </c>
      <c r="C1068" s="675" t="s">
        <v>1277</v>
      </c>
    </row>
    <row r="1069" spans="1:3" ht="79.2" x14ac:dyDescent="0.25">
      <c r="A1069" s="358">
        <v>2032</v>
      </c>
      <c r="B1069" s="630" t="s">
        <v>1595</v>
      </c>
      <c r="C1069" s="679" t="s">
        <v>1282</v>
      </c>
    </row>
    <row r="1070" spans="1:3" ht="52.8" x14ac:dyDescent="0.25">
      <c r="A1070" s="358">
        <v>2033</v>
      </c>
      <c r="B1070" s="508" t="s">
        <v>1600</v>
      </c>
      <c r="C1070" s="679" t="s">
        <v>1278</v>
      </c>
    </row>
    <row r="1071" spans="1:3" ht="39.6" x14ac:dyDescent="0.25">
      <c r="A1071" s="358">
        <v>2034</v>
      </c>
      <c r="B1071" s="630" t="s">
        <v>1597</v>
      </c>
      <c r="C1071" s="679" t="s">
        <v>1349</v>
      </c>
    </row>
    <row r="1072" spans="1:3" ht="26.4" x14ac:dyDescent="0.25">
      <c r="A1072" s="358">
        <v>2035</v>
      </c>
      <c r="B1072" s="630" t="s">
        <v>1598</v>
      </c>
      <c r="C1072" s="679" t="s">
        <v>1279</v>
      </c>
    </row>
    <row r="1073" spans="1:3" ht="39.6" x14ac:dyDescent="0.25">
      <c r="A1073" s="358">
        <v>2036</v>
      </c>
      <c r="B1073" s="630" t="s">
        <v>1599</v>
      </c>
      <c r="C1073" s="679" t="s">
        <v>1283</v>
      </c>
    </row>
    <row r="1074" spans="1:3" ht="39.6" x14ac:dyDescent="0.25">
      <c r="A1074" s="358">
        <v>2037</v>
      </c>
      <c r="B1074" s="630" t="s">
        <v>1601</v>
      </c>
      <c r="C1074" s="679" t="s">
        <v>1280</v>
      </c>
    </row>
    <row r="1075" spans="1:3" x14ac:dyDescent="0.25">
      <c r="A1075" s="358">
        <v>2038</v>
      </c>
      <c r="B1075" t="s">
        <v>1281</v>
      </c>
      <c r="C1075" s="709" t="s">
        <v>1281</v>
      </c>
    </row>
    <row r="1076" spans="1:3" ht="92.4" x14ac:dyDescent="0.25">
      <c r="A1076" s="358">
        <v>2039</v>
      </c>
      <c r="B1076" s="508" t="s">
        <v>1603</v>
      </c>
      <c r="C1076" s="679" t="s">
        <v>1379</v>
      </c>
    </row>
    <row r="1077" spans="1:3" x14ac:dyDescent="0.25">
      <c r="A1077" s="358">
        <v>2040</v>
      </c>
      <c r="B1077" s="509" t="s">
        <v>1604</v>
      </c>
      <c r="C1077" s="675" t="s">
        <v>1286</v>
      </c>
    </row>
    <row r="1078" spans="1:3" ht="26.4" x14ac:dyDescent="0.25">
      <c r="A1078" s="358">
        <v>2041</v>
      </c>
      <c r="B1078" s="508" t="s">
        <v>1612</v>
      </c>
      <c r="C1078" s="679" t="s">
        <v>1284</v>
      </c>
    </row>
    <row r="1079" spans="1:3" ht="104.4" x14ac:dyDescent="0.25">
      <c r="A1079" s="358">
        <v>2042</v>
      </c>
      <c r="B1079" s="511" t="s">
        <v>1413</v>
      </c>
      <c r="C1079" s="681" t="s">
        <v>1423</v>
      </c>
    </row>
    <row r="1080" spans="1:3" x14ac:dyDescent="0.25">
      <c r="A1080" s="358">
        <v>2043</v>
      </c>
      <c r="B1080" s="540" t="s">
        <v>1287</v>
      </c>
      <c r="C1080" s="710" t="s">
        <v>1287</v>
      </c>
    </row>
    <row r="1081" spans="1:3" ht="79.2" x14ac:dyDescent="0.25">
      <c r="A1081" s="358">
        <v>2044</v>
      </c>
      <c r="B1081" s="510" t="s">
        <v>1614</v>
      </c>
      <c r="C1081" s="679" t="s">
        <v>1350</v>
      </c>
    </row>
    <row r="1082" spans="1:3" ht="66" x14ac:dyDescent="0.25">
      <c r="A1082" s="358">
        <v>2045</v>
      </c>
      <c r="B1082" s="631" t="s">
        <v>2007</v>
      </c>
      <c r="C1082" s="675" t="s">
        <v>1335</v>
      </c>
    </row>
    <row r="1083" spans="1:3" ht="39.6" x14ac:dyDescent="0.25">
      <c r="A1083" s="358">
        <v>2046</v>
      </c>
      <c r="B1083" s="632" t="s">
        <v>1617</v>
      </c>
      <c r="C1083" s="675" t="s">
        <v>1351</v>
      </c>
    </row>
    <row r="1084" spans="1:3" ht="79.2" x14ac:dyDescent="0.25">
      <c r="A1084" s="358">
        <v>2047</v>
      </c>
      <c r="B1084" s="632" t="s">
        <v>1618</v>
      </c>
      <c r="C1084" s="675" t="s">
        <v>1352</v>
      </c>
    </row>
    <row r="1085" spans="1:3" x14ac:dyDescent="0.25">
      <c r="A1085" s="358">
        <v>2048</v>
      </c>
      <c r="B1085" s="541" t="s">
        <v>1634</v>
      </c>
      <c r="C1085" s="711" t="s">
        <v>1338</v>
      </c>
    </row>
    <row r="1086" spans="1:3" ht="27" thickBot="1" x14ac:dyDescent="0.3">
      <c r="A1086" s="358">
        <v>2049</v>
      </c>
      <c r="B1086" s="510" t="s">
        <v>1693</v>
      </c>
      <c r="C1086" s="679" t="s">
        <v>1225</v>
      </c>
    </row>
    <row r="1087" spans="1:3" ht="53.4" thickBot="1" x14ac:dyDescent="0.3">
      <c r="A1087" s="358">
        <v>2050</v>
      </c>
      <c r="B1087" s="514" t="s">
        <v>1701</v>
      </c>
      <c r="C1087" s="682" t="s">
        <v>1404</v>
      </c>
    </row>
    <row r="1088" spans="1:3" ht="15.6" x14ac:dyDescent="0.3">
      <c r="A1088" s="358">
        <v>2051</v>
      </c>
      <c r="B1088" s="108" t="s">
        <v>1705</v>
      </c>
      <c r="C1088" s="685" t="s">
        <v>1226</v>
      </c>
    </row>
    <row r="1089" spans="1:3" x14ac:dyDescent="0.25">
      <c r="A1089" s="358">
        <v>2052</v>
      </c>
      <c r="B1089" s="640" t="s">
        <v>1706</v>
      </c>
      <c r="C1089" s="675" t="s">
        <v>1237</v>
      </c>
    </row>
    <row r="1090" spans="1:3" ht="20.399999999999999" x14ac:dyDescent="0.25">
      <c r="A1090" s="358">
        <v>2053</v>
      </c>
      <c r="B1090" s="643" t="s">
        <v>1707</v>
      </c>
      <c r="C1090" s="686" t="s">
        <v>1238</v>
      </c>
    </row>
    <row r="1091" spans="1:3" x14ac:dyDescent="0.25">
      <c r="A1091" s="358">
        <v>2054</v>
      </c>
      <c r="B1091" s="644" t="s">
        <v>1708</v>
      </c>
      <c r="C1091" s="711" t="s">
        <v>1373</v>
      </c>
    </row>
    <row r="1092" spans="1:3" ht="30.6" x14ac:dyDescent="0.25">
      <c r="A1092" s="358">
        <v>2055</v>
      </c>
      <c r="B1092" s="646" t="s">
        <v>1709</v>
      </c>
      <c r="C1092" s="689" t="s">
        <v>1374</v>
      </c>
    </row>
    <row r="1093" spans="1:3" x14ac:dyDescent="0.25">
      <c r="A1093" s="358">
        <v>2056</v>
      </c>
      <c r="B1093" s="518" t="s">
        <v>1711</v>
      </c>
      <c r="C1093" s="711" t="s">
        <v>1375</v>
      </c>
    </row>
    <row r="1094" spans="1:3" ht="40.799999999999997" x14ac:dyDescent="0.25">
      <c r="A1094" s="358">
        <v>2057</v>
      </c>
      <c r="B1094" s="517" t="s">
        <v>1710</v>
      </c>
      <c r="C1094" s="686" t="s">
        <v>1348</v>
      </c>
    </row>
    <row r="1095" spans="1:3" ht="51" x14ac:dyDescent="0.25">
      <c r="A1095" s="358">
        <v>2058</v>
      </c>
      <c r="B1095" s="517" t="s">
        <v>1712</v>
      </c>
      <c r="C1095" s="686" t="s">
        <v>1346</v>
      </c>
    </row>
    <row r="1096" spans="1:3" x14ac:dyDescent="0.25">
      <c r="A1096" s="358">
        <v>2059</v>
      </c>
      <c r="B1096" s="276" t="s">
        <v>1714</v>
      </c>
      <c r="C1096" s="687" t="s">
        <v>1233</v>
      </c>
    </row>
    <row r="1097" spans="1:3" ht="20.399999999999999" x14ac:dyDescent="0.25">
      <c r="A1097" s="358">
        <v>2060</v>
      </c>
      <c r="B1097" s="515" t="s">
        <v>1715</v>
      </c>
      <c r="C1097" s="686" t="s">
        <v>1234</v>
      </c>
    </row>
    <row r="1098" spans="1:3" ht="39.6" x14ac:dyDescent="0.25">
      <c r="A1098" s="358">
        <v>2061</v>
      </c>
      <c r="B1098" s="508" t="s">
        <v>1723</v>
      </c>
      <c r="C1098" s="679" t="s">
        <v>1235</v>
      </c>
    </row>
    <row r="1099" spans="1:3" ht="39.6" x14ac:dyDescent="0.25">
      <c r="A1099" s="358">
        <v>2062</v>
      </c>
      <c r="B1099" s="508" t="s">
        <v>1716</v>
      </c>
      <c r="C1099" s="679" t="s">
        <v>1229</v>
      </c>
    </row>
    <row r="1100" spans="1:3" ht="52.8" x14ac:dyDescent="0.25">
      <c r="A1100" s="358">
        <v>2063</v>
      </c>
      <c r="B1100" s="508" t="s">
        <v>1717</v>
      </c>
      <c r="C1100" s="679" t="s">
        <v>1230</v>
      </c>
    </row>
    <row r="1101" spans="1:3" ht="52.8" x14ac:dyDescent="0.25">
      <c r="A1101" s="358">
        <v>2064</v>
      </c>
      <c r="B1101" s="508" t="s">
        <v>1718</v>
      </c>
      <c r="C1101" s="679" t="s">
        <v>1353</v>
      </c>
    </row>
    <row r="1102" spans="1:3" x14ac:dyDescent="0.25">
      <c r="A1102" s="358">
        <v>2065</v>
      </c>
      <c r="B1102" s="640" t="s">
        <v>1721</v>
      </c>
      <c r="C1102" s="675" t="s">
        <v>1232</v>
      </c>
    </row>
    <row r="1103" spans="1:3" x14ac:dyDescent="0.25">
      <c r="A1103" s="358">
        <v>2066</v>
      </c>
      <c r="B1103" s="640" t="s">
        <v>1722</v>
      </c>
      <c r="C1103" s="675" t="s">
        <v>1355</v>
      </c>
    </row>
    <row r="1104" spans="1:3" x14ac:dyDescent="0.25">
      <c r="A1104" s="358">
        <v>2067</v>
      </c>
      <c r="B1104" s="644" t="s">
        <v>1719</v>
      </c>
      <c r="C1104" s="711" t="s">
        <v>1356</v>
      </c>
    </row>
    <row r="1105" spans="1:3" ht="39.6" x14ac:dyDescent="0.25">
      <c r="A1105" s="358">
        <v>2068</v>
      </c>
      <c r="B1105" s="639" t="s">
        <v>2000</v>
      </c>
      <c r="C1105" s="679" t="s">
        <v>1354</v>
      </c>
    </row>
    <row r="1106" spans="1:3" x14ac:dyDescent="0.25">
      <c r="A1106" s="358">
        <v>2069</v>
      </c>
      <c r="B1106" s="640" t="s">
        <v>1720</v>
      </c>
      <c r="C1106" s="675" t="s">
        <v>1231</v>
      </c>
    </row>
    <row r="1107" spans="1:3" ht="20.399999999999999" x14ac:dyDescent="0.25">
      <c r="A1107" s="358">
        <v>2070</v>
      </c>
      <c r="B1107" s="515" t="s">
        <v>1729</v>
      </c>
      <c r="C1107" s="686" t="s">
        <v>1357</v>
      </c>
    </row>
    <row r="1108" spans="1:3" ht="20.399999999999999" x14ac:dyDescent="0.25">
      <c r="A1108" s="358">
        <v>2071</v>
      </c>
      <c r="B1108" s="515" t="s">
        <v>1731</v>
      </c>
      <c r="C1108" s="686" t="s">
        <v>1358</v>
      </c>
    </row>
    <row r="1109" spans="1:3" ht="20.399999999999999" x14ac:dyDescent="0.25">
      <c r="A1109" s="358">
        <v>2072</v>
      </c>
      <c r="B1109" s="517" t="s">
        <v>1746</v>
      </c>
      <c r="C1109" s="686" t="s">
        <v>1384</v>
      </c>
    </row>
    <row r="1110" spans="1:3" x14ac:dyDescent="0.25">
      <c r="A1110" s="358">
        <v>2073</v>
      </c>
      <c r="B1110" s="518" t="s">
        <v>1774</v>
      </c>
      <c r="C1110" s="711" t="s">
        <v>1260</v>
      </c>
    </row>
    <row r="1111" spans="1:3" ht="20.399999999999999" x14ac:dyDescent="0.25">
      <c r="A1111" s="358">
        <v>2074</v>
      </c>
      <c r="B1111" s="519" t="s">
        <v>1775</v>
      </c>
      <c r="C1111" s="677" t="s">
        <v>1261</v>
      </c>
    </row>
    <row r="1112" spans="1:3" ht="20.399999999999999" x14ac:dyDescent="0.25">
      <c r="A1112" s="358">
        <v>2075</v>
      </c>
      <c r="B1112" s="517" t="s">
        <v>1776</v>
      </c>
      <c r="C1112" s="686" t="s">
        <v>1347</v>
      </c>
    </row>
    <row r="1113" spans="1:3" x14ac:dyDescent="0.25">
      <c r="A1113" s="358">
        <v>2076</v>
      </c>
      <c r="B1113" s="159" t="s">
        <v>1777</v>
      </c>
      <c r="C1113" s="687" t="s">
        <v>1005</v>
      </c>
    </row>
    <row r="1114" spans="1:3" x14ac:dyDescent="0.25">
      <c r="A1114" s="358">
        <v>2077</v>
      </c>
      <c r="B1114" s="276" t="s">
        <v>1778</v>
      </c>
      <c r="C1114" s="687" t="s">
        <v>1428</v>
      </c>
    </row>
    <row r="1115" spans="1:3" x14ac:dyDescent="0.25">
      <c r="A1115" s="358">
        <v>2078</v>
      </c>
      <c r="B1115" s="276" t="s">
        <v>1779</v>
      </c>
      <c r="C1115" s="687" t="s">
        <v>1002</v>
      </c>
    </row>
    <row r="1116" spans="1:3" ht="30.6" x14ac:dyDescent="0.25">
      <c r="A1116" s="358">
        <v>2079</v>
      </c>
      <c r="B1116" s="517" t="s">
        <v>1782</v>
      </c>
      <c r="C1116" s="686" t="s">
        <v>1360</v>
      </c>
    </row>
    <row r="1117" spans="1:3" ht="40.799999999999997" x14ac:dyDescent="0.25">
      <c r="A1117" s="358">
        <v>2080</v>
      </c>
      <c r="B1117" s="278" t="s">
        <v>1804</v>
      </c>
      <c r="C1117" s="677" t="s">
        <v>1368</v>
      </c>
    </row>
    <row r="1118" spans="1:3" x14ac:dyDescent="0.25">
      <c r="A1118" s="358">
        <v>2081</v>
      </c>
      <c r="B1118" s="93" t="s">
        <v>1814</v>
      </c>
      <c r="C1118" s="687" t="s">
        <v>1337</v>
      </c>
    </row>
    <row r="1119" spans="1:3" ht="20.399999999999999" x14ac:dyDescent="0.25">
      <c r="A1119" s="358">
        <v>2082</v>
      </c>
      <c r="B1119" s="520" t="s">
        <v>1815</v>
      </c>
      <c r="C1119" s="686" t="s">
        <v>1369</v>
      </c>
    </row>
    <row r="1120" spans="1:3" ht="20.399999999999999" x14ac:dyDescent="0.25">
      <c r="A1120" s="358">
        <v>2083</v>
      </c>
      <c r="B1120" s="520" t="s">
        <v>1991</v>
      </c>
      <c r="C1120" s="686" t="s">
        <v>1380</v>
      </c>
    </row>
    <row r="1121" spans="1:3" x14ac:dyDescent="0.25">
      <c r="A1121" s="358">
        <v>2084</v>
      </c>
      <c r="B1121" s="525" t="s">
        <v>1816</v>
      </c>
      <c r="C1121" s="690" t="s">
        <v>1248</v>
      </c>
    </row>
    <row r="1122" spans="1:3" x14ac:dyDescent="0.25">
      <c r="A1122" s="358">
        <v>2085</v>
      </c>
      <c r="B1122" s="525" t="s">
        <v>1817</v>
      </c>
      <c r="C1122" s="690" t="s">
        <v>1250</v>
      </c>
    </row>
    <row r="1123" spans="1:3" x14ac:dyDescent="0.25">
      <c r="A1123" s="358">
        <v>2086</v>
      </c>
      <c r="B1123" s="525" t="s">
        <v>1818</v>
      </c>
      <c r="C1123" s="690" t="s">
        <v>1251</v>
      </c>
    </row>
    <row r="1124" spans="1:3" x14ac:dyDescent="0.25">
      <c r="A1124" s="358">
        <v>2087</v>
      </c>
      <c r="B1124" s="525" t="s">
        <v>1819</v>
      </c>
      <c r="C1124" s="690" t="s">
        <v>1341</v>
      </c>
    </row>
    <row r="1125" spans="1:3" x14ac:dyDescent="0.25">
      <c r="A1125" s="358">
        <v>2088</v>
      </c>
      <c r="B1125" s="93" t="s">
        <v>1854</v>
      </c>
      <c r="C1125" s="687" t="s">
        <v>1381</v>
      </c>
    </row>
    <row r="1126" spans="1:3" x14ac:dyDescent="0.25">
      <c r="A1126" s="358">
        <v>2089</v>
      </c>
      <c r="B1126" s="93" t="s">
        <v>1855</v>
      </c>
      <c r="C1126" s="687" t="s">
        <v>1389</v>
      </c>
    </row>
    <row r="1127" spans="1:3" ht="26.4" x14ac:dyDescent="0.25">
      <c r="A1127" s="358">
        <v>2090</v>
      </c>
      <c r="B1127" s="516" t="s">
        <v>1859</v>
      </c>
      <c r="C1127" s="688" t="s">
        <v>1414</v>
      </c>
    </row>
    <row r="1128" spans="1:3" x14ac:dyDescent="0.25">
      <c r="A1128" s="358">
        <v>2091</v>
      </c>
      <c r="B1128" s="516" t="s">
        <v>1998</v>
      </c>
      <c r="C1128" s="688" t="s">
        <v>1415</v>
      </c>
    </row>
    <row r="1129" spans="1:3" ht="26.4" x14ac:dyDescent="0.25">
      <c r="A1129" s="358">
        <v>2092</v>
      </c>
      <c r="B1129" s="516" t="s">
        <v>1860</v>
      </c>
      <c r="C1129" s="688" t="s">
        <v>1416</v>
      </c>
    </row>
    <row r="1130" spans="1:3" ht="20.399999999999999" x14ac:dyDescent="0.25">
      <c r="A1130" s="358">
        <v>2093</v>
      </c>
      <c r="B1130" s="515" t="s">
        <v>1861</v>
      </c>
      <c r="C1130" s="686" t="s">
        <v>1417</v>
      </c>
    </row>
    <row r="1131" spans="1:3" x14ac:dyDescent="0.25">
      <c r="A1131" s="358">
        <v>2094</v>
      </c>
      <c r="B1131" s="522" t="s">
        <v>1311</v>
      </c>
      <c r="C1131" s="677" t="s">
        <v>1311</v>
      </c>
    </row>
    <row r="1132" spans="1:3" x14ac:dyDescent="0.25">
      <c r="A1132" s="358">
        <v>2095</v>
      </c>
      <c r="B1132" s="523" t="s">
        <v>1312</v>
      </c>
      <c r="C1132" s="712" t="s">
        <v>1312</v>
      </c>
    </row>
    <row r="1133" spans="1:3" ht="20.399999999999999" x14ac:dyDescent="0.25">
      <c r="A1133" s="358">
        <v>2096</v>
      </c>
      <c r="B1133" s="521" t="s">
        <v>1313</v>
      </c>
      <c r="C1133" s="713" t="s">
        <v>1313</v>
      </c>
    </row>
    <row r="1134" spans="1:3" ht="20.399999999999999" x14ac:dyDescent="0.25">
      <c r="A1134" s="358">
        <v>2097</v>
      </c>
      <c r="B1134" s="521" t="s">
        <v>1418</v>
      </c>
      <c r="C1134" s="713" t="s">
        <v>1418</v>
      </c>
    </row>
    <row r="1135" spans="1:3" x14ac:dyDescent="0.25">
      <c r="A1135" s="358">
        <v>2098</v>
      </c>
      <c r="B1135" s="523" t="s">
        <v>1314</v>
      </c>
      <c r="C1135" s="712" t="s">
        <v>1314</v>
      </c>
    </row>
    <row r="1136" spans="1:3" ht="40.799999999999997" x14ac:dyDescent="0.25">
      <c r="A1136" s="358">
        <v>2099</v>
      </c>
      <c r="B1136" s="521" t="s">
        <v>1419</v>
      </c>
      <c r="C1136" s="713" t="s">
        <v>1419</v>
      </c>
    </row>
    <row r="1137" spans="1:3" ht="30.6" x14ac:dyDescent="0.25">
      <c r="A1137" s="358">
        <v>2100</v>
      </c>
      <c r="B1137" s="521" t="s">
        <v>1420</v>
      </c>
      <c r="C1137" s="713" t="s">
        <v>1420</v>
      </c>
    </row>
    <row r="1138" spans="1:3" ht="20.399999999999999" x14ac:dyDescent="0.25">
      <c r="A1138" s="358">
        <v>2101</v>
      </c>
      <c r="B1138" s="278" t="s">
        <v>1999</v>
      </c>
      <c r="C1138" s="677" t="s">
        <v>1370</v>
      </c>
    </row>
    <row r="1139" spans="1:3" ht="20.399999999999999" x14ac:dyDescent="0.25">
      <c r="A1139" s="358">
        <v>2102</v>
      </c>
      <c r="B1139" s="520" t="s">
        <v>1879</v>
      </c>
      <c r="C1139" s="686" t="s">
        <v>1407</v>
      </c>
    </row>
    <row r="1140" spans="1:3" x14ac:dyDescent="0.25">
      <c r="A1140" s="358">
        <v>2103</v>
      </c>
      <c r="B1140" s="516" t="s">
        <v>1371</v>
      </c>
      <c r="C1140" s="688" t="s">
        <v>1371</v>
      </c>
    </row>
    <row r="1141" spans="1:3" ht="26.4" x14ac:dyDescent="0.25">
      <c r="A1141" s="358">
        <v>2104</v>
      </c>
      <c r="B1141" s="516" t="s">
        <v>1881</v>
      </c>
      <c r="C1141" s="688" t="s">
        <v>1372</v>
      </c>
    </row>
    <row r="1142" spans="1:3" ht="20.399999999999999" x14ac:dyDescent="0.25">
      <c r="A1142" s="358">
        <v>2105</v>
      </c>
      <c r="B1142" s="520" t="s">
        <v>1310</v>
      </c>
      <c r="C1142" s="686" t="s">
        <v>1310</v>
      </c>
    </row>
    <row r="1143" spans="1:3" ht="17.399999999999999" x14ac:dyDescent="0.25">
      <c r="A1143" s="358">
        <v>2106</v>
      </c>
      <c r="B1143" s="286" t="s">
        <v>1980</v>
      </c>
      <c r="C1143" s="696" t="s">
        <v>1288</v>
      </c>
    </row>
    <row r="1144" spans="1:3" ht="20.399999999999999" x14ac:dyDescent="0.25">
      <c r="A1144" s="358">
        <v>2107</v>
      </c>
      <c r="B1144" s="526" t="s">
        <v>1899</v>
      </c>
      <c r="C1144" s="700" t="s">
        <v>1361</v>
      </c>
    </row>
    <row r="1145" spans="1:3" ht="26.4" x14ac:dyDescent="0.25">
      <c r="A1145" s="358">
        <v>2108</v>
      </c>
      <c r="B1145" s="527" t="s">
        <v>1918</v>
      </c>
      <c r="C1145" s="688" t="s">
        <v>1362</v>
      </c>
    </row>
    <row r="1146" spans="1:3" ht="40.799999999999997" x14ac:dyDescent="0.25">
      <c r="A1146" s="358">
        <v>2109</v>
      </c>
      <c r="B1146" s="528" t="s">
        <v>1323</v>
      </c>
      <c r="C1146" s="686" t="s">
        <v>1323</v>
      </c>
    </row>
    <row r="1147" spans="1:3" ht="20.399999999999999" x14ac:dyDescent="0.25">
      <c r="A1147" s="358">
        <v>2110</v>
      </c>
      <c r="B1147" s="529" t="s">
        <v>1919</v>
      </c>
      <c r="C1147" s="686" t="s">
        <v>1324</v>
      </c>
    </row>
    <row r="1148" spans="1:3" x14ac:dyDescent="0.25">
      <c r="A1148" s="358">
        <v>2111</v>
      </c>
      <c r="B1148" s="294" t="s">
        <v>1927</v>
      </c>
      <c r="C1148" s="690" t="s">
        <v>1240</v>
      </c>
    </row>
    <row r="1149" spans="1:3" ht="20.399999999999999" x14ac:dyDescent="0.25">
      <c r="A1149" s="358">
        <v>2112</v>
      </c>
      <c r="B1149" s="554" t="s">
        <v>1929</v>
      </c>
      <c r="C1149" s="690" t="s">
        <v>1239</v>
      </c>
    </row>
    <row r="1150" spans="1:3" ht="20.399999999999999" x14ac:dyDescent="0.25">
      <c r="A1150" s="358">
        <v>2113</v>
      </c>
      <c r="B1150" s="557" t="s">
        <v>1930</v>
      </c>
      <c r="C1150" s="690" t="s">
        <v>1322</v>
      </c>
    </row>
    <row r="1151" spans="1:3" x14ac:dyDescent="0.25">
      <c r="A1151" s="358">
        <v>2114</v>
      </c>
      <c r="B1151" s="294" t="s">
        <v>1241</v>
      </c>
      <c r="C1151" s="690" t="s">
        <v>1241</v>
      </c>
    </row>
    <row r="1152" spans="1:3" x14ac:dyDescent="0.25">
      <c r="A1152" s="358">
        <v>2115</v>
      </c>
      <c r="B1152" s="294" t="s">
        <v>1242</v>
      </c>
      <c r="C1152" s="690" t="s">
        <v>1242</v>
      </c>
    </row>
    <row r="1153" spans="1:3" x14ac:dyDescent="0.25">
      <c r="A1153" s="358">
        <v>2116</v>
      </c>
      <c r="B1153" s="294" t="s">
        <v>1243</v>
      </c>
      <c r="C1153" s="690" t="s">
        <v>1243</v>
      </c>
    </row>
    <row r="1154" spans="1:3" x14ac:dyDescent="0.25">
      <c r="A1154" s="358">
        <v>2117</v>
      </c>
      <c r="B1154" s="294" t="s">
        <v>1244</v>
      </c>
      <c r="C1154" s="690" t="s">
        <v>1244</v>
      </c>
    </row>
    <row r="1155" spans="1:3" x14ac:dyDescent="0.25">
      <c r="A1155" s="358">
        <v>2118</v>
      </c>
      <c r="B1155" s="294" t="s">
        <v>1928</v>
      </c>
      <c r="C1155" s="690" t="s">
        <v>1321</v>
      </c>
    </row>
    <row r="1156" spans="1:3" ht="20.399999999999999" x14ac:dyDescent="0.25">
      <c r="A1156" s="358">
        <v>2119</v>
      </c>
      <c r="B1156" s="562" t="s">
        <v>1932</v>
      </c>
      <c r="C1156" s="690" t="s">
        <v>1427</v>
      </c>
    </row>
    <row r="1157" spans="1:3" ht="15.6" x14ac:dyDescent="0.3">
      <c r="A1157" s="358">
        <v>2120</v>
      </c>
      <c r="B1157" s="108" t="s">
        <v>1289</v>
      </c>
      <c r="C1157" s="685" t="s">
        <v>1289</v>
      </c>
    </row>
    <row r="1158" spans="1:3" ht="17.399999999999999" x14ac:dyDescent="0.25">
      <c r="A1158" s="358">
        <v>2121</v>
      </c>
      <c r="B1158" s="530" t="s">
        <v>1951</v>
      </c>
      <c r="C1158" s="684" t="s">
        <v>1365</v>
      </c>
    </row>
    <row r="1159" spans="1:3" ht="69" x14ac:dyDescent="0.25">
      <c r="A1159" s="358">
        <v>2122</v>
      </c>
      <c r="B1159" s="533" t="s">
        <v>1952</v>
      </c>
      <c r="C1159" s="714" t="s">
        <v>1367</v>
      </c>
    </row>
    <row r="1160" spans="1:3" ht="39.6" x14ac:dyDescent="0.25">
      <c r="A1160" s="358">
        <v>2123</v>
      </c>
      <c r="B1160" s="513" t="s">
        <v>1953</v>
      </c>
      <c r="C1160" s="679" t="s">
        <v>1366</v>
      </c>
    </row>
    <row r="1161" spans="1:3" ht="57" x14ac:dyDescent="0.25">
      <c r="A1161" s="358">
        <v>2124</v>
      </c>
      <c r="B1161" s="534" t="s">
        <v>1981</v>
      </c>
      <c r="C1161" s="715" t="s">
        <v>1376</v>
      </c>
    </row>
    <row r="1162" spans="1:3" ht="22.8" x14ac:dyDescent="0.25">
      <c r="A1162" s="358">
        <v>2125</v>
      </c>
      <c r="B1162" s="532" t="s">
        <v>1954</v>
      </c>
      <c r="C1162" s="716" t="s">
        <v>1303</v>
      </c>
    </row>
    <row r="1163" spans="1:3" x14ac:dyDescent="0.25">
      <c r="A1163" s="358">
        <v>2126</v>
      </c>
      <c r="B1163" s="532" t="s">
        <v>1955</v>
      </c>
      <c r="C1163" s="716" t="s">
        <v>1293</v>
      </c>
    </row>
    <row r="1164" spans="1:3" ht="45.6" x14ac:dyDescent="0.25">
      <c r="A1164" s="358">
        <v>2127</v>
      </c>
      <c r="B1164" s="532" t="s">
        <v>1957</v>
      </c>
      <c r="C1164" s="716" t="s">
        <v>1294</v>
      </c>
    </row>
    <row r="1165" spans="1:3" ht="22.8" x14ac:dyDescent="0.25">
      <c r="A1165" s="358">
        <v>2128</v>
      </c>
      <c r="B1165" s="532" t="s">
        <v>1956</v>
      </c>
      <c r="C1165" s="716" t="s">
        <v>1295</v>
      </c>
    </row>
    <row r="1166" spans="1:3" x14ac:dyDescent="0.25">
      <c r="A1166" s="358">
        <v>2129</v>
      </c>
      <c r="B1166" s="432" t="s">
        <v>1958</v>
      </c>
      <c r="C1166" s="711" t="s">
        <v>1291</v>
      </c>
    </row>
    <row r="1167" spans="1:3" ht="15.6" x14ac:dyDescent="0.25">
      <c r="A1167" s="358">
        <v>2130</v>
      </c>
      <c r="B1167" s="531" t="s">
        <v>1959</v>
      </c>
      <c r="C1167" s="674" t="s">
        <v>1680</v>
      </c>
    </row>
    <row r="1168" spans="1:3" ht="15.6" x14ac:dyDescent="0.25">
      <c r="A1168" s="358">
        <v>2131</v>
      </c>
      <c r="B1168" s="531" t="s">
        <v>1960</v>
      </c>
      <c r="C1168" s="674" t="s">
        <v>1681</v>
      </c>
    </row>
    <row r="1169" spans="1:3" x14ac:dyDescent="0.25">
      <c r="A1169" s="358">
        <v>2132</v>
      </c>
      <c r="B1169" s="531" t="s">
        <v>1961</v>
      </c>
      <c r="C1169" s="674" t="s">
        <v>1245</v>
      </c>
    </row>
    <row r="1170" spans="1:3" x14ac:dyDescent="0.25">
      <c r="A1170" s="358">
        <v>2133</v>
      </c>
      <c r="B1170" s="531" t="s">
        <v>1962</v>
      </c>
      <c r="C1170" s="674" t="s">
        <v>1246</v>
      </c>
    </row>
    <row r="1171" spans="1:3" ht="26.4" x14ac:dyDescent="0.25">
      <c r="A1171" s="358">
        <v>2134</v>
      </c>
      <c r="B1171" s="776" t="s">
        <v>1982</v>
      </c>
      <c r="C1171" s="674" t="s">
        <v>1247</v>
      </c>
    </row>
    <row r="1172" spans="1:3" ht="57" x14ac:dyDescent="0.25">
      <c r="A1172" s="358">
        <v>2135</v>
      </c>
      <c r="B1172" s="542" t="s">
        <v>1983</v>
      </c>
      <c r="C1172" s="716" t="s">
        <v>1306</v>
      </c>
    </row>
    <row r="1173" spans="1:3" x14ac:dyDescent="0.25">
      <c r="A1173" s="358">
        <v>2136</v>
      </c>
      <c r="B1173" s="432" t="s">
        <v>1963</v>
      </c>
      <c r="C1173" s="711" t="s">
        <v>1316</v>
      </c>
    </row>
    <row r="1174" spans="1:3" x14ac:dyDescent="0.25">
      <c r="A1174" s="358">
        <v>2137</v>
      </c>
      <c r="B1174" s="432" t="s">
        <v>1964</v>
      </c>
      <c r="C1174" s="711" t="s">
        <v>1317</v>
      </c>
    </row>
    <row r="1175" spans="1:3" ht="45.6" x14ac:dyDescent="0.25">
      <c r="A1175" s="358">
        <v>2138</v>
      </c>
      <c r="B1175" s="535" t="s">
        <v>1984</v>
      </c>
      <c r="C1175" s="716" t="s">
        <v>1363</v>
      </c>
    </row>
    <row r="1176" spans="1:3" ht="26.4" x14ac:dyDescent="0.25">
      <c r="A1176" s="358">
        <v>2139</v>
      </c>
      <c r="B1176" s="543" t="s">
        <v>1968</v>
      </c>
      <c r="C1176" s="679" t="s">
        <v>1325</v>
      </c>
    </row>
    <row r="1177" spans="1:3" ht="13.8" thickBot="1" x14ac:dyDescent="0.3">
      <c r="A1177" s="358">
        <v>2140</v>
      </c>
      <c r="B1177" s="543" t="s">
        <v>1819</v>
      </c>
      <c r="C1177" s="679" t="s">
        <v>1340</v>
      </c>
    </row>
    <row r="1178" spans="1:3" ht="13.8" thickBot="1" x14ac:dyDescent="0.3">
      <c r="A1178" s="358">
        <v>2141</v>
      </c>
      <c r="B1178" s="544" t="s">
        <v>1965</v>
      </c>
      <c r="C1178" s="679" t="s">
        <v>1249</v>
      </c>
    </row>
    <row r="1179" spans="1:3" x14ac:dyDescent="0.25">
      <c r="A1179" s="358">
        <v>2142</v>
      </c>
      <c r="B1179" s="558" t="s">
        <v>1966</v>
      </c>
      <c r="C1179" s="679" t="s">
        <v>1297</v>
      </c>
    </row>
    <row r="1180" spans="1:3" x14ac:dyDescent="0.25">
      <c r="A1180" s="358">
        <v>2143</v>
      </c>
      <c r="B1180" s="536" t="s">
        <v>1967</v>
      </c>
      <c r="C1180" s="717" t="s">
        <v>1296</v>
      </c>
    </row>
    <row r="1181" spans="1:3" x14ac:dyDescent="0.25">
      <c r="A1181" s="358">
        <v>2144</v>
      </c>
      <c r="B1181" s="432" t="s">
        <v>1969</v>
      </c>
      <c r="C1181" s="711" t="s">
        <v>1320</v>
      </c>
    </row>
    <row r="1182" spans="1:3" ht="45.6" x14ac:dyDescent="0.25">
      <c r="A1182" s="358">
        <v>2145</v>
      </c>
      <c r="B1182" s="532" t="s">
        <v>1970</v>
      </c>
      <c r="C1182" s="716" t="s">
        <v>1421</v>
      </c>
    </row>
    <row r="1183" spans="1:3" x14ac:dyDescent="0.25">
      <c r="A1183" s="358">
        <v>2146</v>
      </c>
      <c r="B1183" t="s">
        <v>1364</v>
      </c>
      <c r="C1183" s="709" t="s">
        <v>1364</v>
      </c>
    </row>
    <row r="1184" spans="1:3" x14ac:dyDescent="0.25">
      <c r="A1184" s="358">
        <v>2147</v>
      </c>
      <c r="B1184" s="559" t="s">
        <v>1971</v>
      </c>
      <c r="C1184" s="679" t="s">
        <v>1252</v>
      </c>
    </row>
    <row r="1185" spans="1:3" x14ac:dyDescent="0.25">
      <c r="A1185" s="358">
        <v>2148</v>
      </c>
      <c r="B1185" s="559" t="s">
        <v>1972</v>
      </c>
      <c r="C1185" s="679" t="s">
        <v>1253</v>
      </c>
    </row>
    <row r="1186" spans="1:3" ht="15.6" x14ac:dyDescent="0.25">
      <c r="A1186" s="358">
        <v>2149</v>
      </c>
      <c r="B1186" s="560" t="s">
        <v>1973</v>
      </c>
      <c r="C1186" s="679" t="s">
        <v>1682</v>
      </c>
    </row>
    <row r="1187" spans="1:3" x14ac:dyDescent="0.25">
      <c r="A1187" s="358">
        <v>2150</v>
      </c>
      <c r="B1187" s="559" t="s">
        <v>1895</v>
      </c>
      <c r="C1187" s="679" t="s">
        <v>1254</v>
      </c>
    </row>
    <row r="1188" spans="1:3" ht="26.4" x14ac:dyDescent="0.25">
      <c r="A1188" s="358">
        <v>2151</v>
      </c>
      <c r="B1188" s="559" t="s">
        <v>1974</v>
      </c>
      <c r="C1188" s="679" t="s">
        <v>1255</v>
      </c>
    </row>
    <row r="1189" spans="1:3" x14ac:dyDescent="0.25">
      <c r="A1189" s="358">
        <v>2152</v>
      </c>
      <c r="B1189" s="559" t="s">
        <v>1975</v>
      </c>
      <c r="C1189" s="679" t="s">
        <v>1256</v>
      </c>
    </row>
    <row r="1190" spans="1:3" ht="26.4" x14ac:dyDescent="0.25">
      <c r="A1190" s="358">
        <v>2153</v>
      </c>
      <c r="B1190" s="559" t="s">
        <v>1976</v>
      </c>
      <c r="C1190" s="679" t="s">
        <v>1683</v>
      </c>
    </row>
    <row r="1191" spans="1:3" x14ac:dyDescent="0.25">
      <c r="A1191" s="358">
        <v>2154</v>
      </c>
      <c r="B1191" s="561" t="s">
        <v>1977</v>
      </c>
      <c r="C1191" s="679" t="s">
        <v>1257</v>
      </c>
    </row>
    <row r="1192" spans="1:3" x14ac:dyDescent="0.25">
      <c r="A1192" s="358">
        <v>2155</v>
      </c>
      <c r="B1192" s="559" t="s">
        <v>1978</v>
      </c>
      <c r="C1192" s="679" t="s">
        <v>1258</v>
      </c>
    </row>
    <row r="1193" spans="1:3" x14ac:dyDescent="0.25">
      <c r="A1193" s="358">
        <v>2156</v>
      </c>
      <c r="B1193" s="559" t="s">
        <v>1979</v>
      </c>
      <c r="C1193" s="679" t="s">
        <v>1259</v>
      </c>
    </row>
    <row r="1194" spans="1:3" x14ac:dyDescent="0.25">
      <c r="A1194" s="358">
        <v>2157</v>
      </c>
      <c r="B1194" s="545" t="s">
        <v>2082</v>
      </c>
      <c r="C1194" s="674" t="s">
        <v>1405</v>
      </c>
    </row>
    <row r="1195" spans="1:3" x14ac:dyDescent="0.25">
      <c r="A1195" s="358">
        <v>2158</v>
      </c>
      <c r="B1195" s="271" t="s">
        <v>1856</v>
      </c>
      <c r="C1195" s="674" t="s">
        <v>1386</v>
      </c>
    </row>
    <row r="1196" spans="1:3" x14ac:dyDescent="0.25">
      <c r="A1196" s="358">
        <v>2159</v>
      </c>
      <c r="B1196" s="271" t="s">
        <v>1857</v>
      </c>
      <c r="C1196" s="674" t="s">
        <v>1385</v>
      </c>
    </row>
    <row r="1197" spans="1:3" x14ac:dyDescent="0.25">
      <c r="A1197" s="358">
        <v>2160</v>
      </c>
      <c r="B1197" s="271" t="s">
        <v>1858</v>
      </c>
      <c r="C1197" s="674" t="s">
        <v>1387</v>
      </c>
    </row>
    <row r="1198" spans="1:3" x14ac:dyDescent="0.25">
      <c r="A1198" s="358">
        <v>2161</v>
      </c>
      <c r="B1198" s="38" t="s">
        <v>1383</v>
      </c>
      <c r="C1198" s="674" t="s">
        <v>1383</v>
      </c>
    </row>
    <row r="1199" spans="1:3" x14ac:dyDescent="0.25">
      <c r="A1199" s="358">
        <v>2162</v>
      </c>
      <c r="B1199" s="38" t="s">
        <v>1359</v>
      </c>
      <c r="C1199" s="674" t="s">
        <v>1359</v>
      </c>
    </row>
    <row r="1200" spans="1:3" x14ac:dyDescent="0.25">
      <c r="A1200" s="358">
        <v>2163</v>
      </c>
      <c r="B1200" s="546" t="s">
        <v>1301</v>
      </c>
      <c r="C1200" s="674" t="s">
        <v>1301</v>
      </c>
    </row>
    <row r="1201" spans="1:3" x14ac:dyDescent="0.25">
      <c r="A1201" s="358">
        <v>2164</v>
      </c>
      <c r="B1201" s="546" t="s">
        <v>1302</v>
      </c>
      <c r="C1201" s="674" t="s">
        <v>1302</v>
      </c>
    </row>
    <row r="1202" spans="1:3" x14ac:dyDescent="0.25">
      <c r="A1202" s="358">
        <v>2165</v>
      </c>
      <c r="B1202" s="271" t="s">
        <v>1713</v>
      </c>
      <c r="C1202" s="674" t="s">
        <v>1391</v>
      </c>
    </row>
    <row r="1203" spans="1:3" x14ac:dyDescent="0.25">
      <c r="A1203" s="358">
        <v>2166</v>
      </c>
      <c r="B1203" s="38" t="s">
        <v>49</v>
      </c>
      <c r="C1203" s="674" t="s">
        <v>49</v>
      </c>
    </row>
    <row r="1204" spans="1:3" x14ac:dyDescent="0.25">
      <c r="A1204" s="358">
        <v>2167</v>
      </c>
      <c r="B1204" s="38" t="s">
        <v>51</v>
      </c>
      <c r="C1204" s="674" t="s">
        <v>51</v>
      </c>
    </row>
    <row r="1205" spans="1:3" x14ac:dyDescent="0.25">
      <c r="A1205" s="358">
        <v>2168</v>
      </c>
      <c r="B1205" s="38" t="s">
        <v>827</v>
      </c>
      <c r="C1205" s="674" t="s">
        <v>827</v>
      </c>
    </row>
    <row r="1206" spans="1:3" x14ac:dyDescent="0.25">
      <c r="A1206" s="358">
        <v>2169</v>
      </c>
      <c r="B1206" s="38" t="s">
        <v>53</v>
      </c>
      <c r="C1206" s="674" t="s">
        <v>53</v>
      </c>
    </row>
    <row r="1207" spans="1:3" x14ac:dyDescent="0.25">
      <c r="A1207" s="358">
        <v>2170</v>
      </c>
      <c r="B1207" s="38" t="s">
        <v>55</v>
      </c>
      <c r="C1207" s="674" t="s">
        <v>55</v>
      </c>
    </row>
    <row r="1208" spans="1:3" x14ac:dyDescent="0.25">
      <c r="A1208" s="358">
        <v>2171</v>
      </c>
      <c r="B1208" s="38" t="s">
        <v>57</v>
      </c>
      <c r="C1208" s="674" t="s">
        <v>57</v>
      </c>
    </row>
    <row r="1209" spans="1:3" x14ac:dyDescent="0.25">
      <c r="A1209" s="358">
        <v>2172</v>
      </c>
      <c r="B1209" s="38" t="s">
        <v>59</v>
      </c>
      <c r="C1209" s="674" t="s">
        <v>59</v>
      </c>
    </row>
    <row r="1210" spans="1:3" x14ac:dyDescent="0.25">
      <c r="A1210" s="358">
        <v>2173</v>
      </c>
      <c r="B1210" s="38" t="s">
        <v>61</v>
      </c>
      <c r="C1210" s="674" t="s">
        <v>61</v>
      </c>
    </row>
    <row r="1211" spans="1:3" x14ac:dyDescent="0.25">
      <c r="A1211" s="358">
        <v>2174</v>
      </c>
      <c r="B1211" s="38" t="s">
        <v>63</v>
      </c>
      <c r="C1211" s="674" t="s">
        <v>63</v>
      </c>
    </row>
    <row r="1212" spans="1:3" x14ac:dyDescent="0.25">
      <c r="A1212" s="358">
        <v>2175</v>
      </c>
      <c r="B1212" s="38" t="s">
        <v>65</v>
      </c>
      <c r="C1212" s="674" t="s">
        <v>65</v>
      </c>
    </row>
    <row r="1213" spans="1:3" x14ac:dyDescent="0.25">
      <c r="A1213" s="358">
        <v>2176</v>
      </c>
      <c r="B1213" s="38" t="s">
        <v>829</v>
      </c>
      <c r="C1213" s="674" t="s">
        <v>829</v>
      </c>
    </row>
    <row r="1214" spans="1:3" x14ac:dyDescent="0.25">
      <c r="A1214" s="358">
        <v>2177</v>
      </c>
      <c r="B1214" s="38" t="s">
        <v>67</v>
      </c>
      <c r="C1214" s="674" t="s">
        <v>67</v>
      </c>
    </row>
    <row r="1215" spans="1:3" x14ac:dyDescent="0.25">
      <c r="A1215" s="358">
        <v>2178</v>
      </c>
      <c r="B1215" s="38" t="s">
        <v>69</v>
      </c>
      <c r="C1215" s="674" t="s">
        <v>69</v>
      </c>
    </row>
    <row r="1216" spans="1:3" x14ac:dyDescent="0.25">
      <c r="A1216" s="358">
        <v>2179</v>
      </c>
      <c r="B1216" s="38" t="s">
        <v>71</v>
      </c>
      <c r="C1216" s="674" t="s">
        <v>71</v>
      </c>
    </row>
    <row r="1217" spans="1:3" x14ac:dyDescent="0.25">
      <c r="A1217" s="358">
        <v>2180</v>
      </c>
      <c r="B1217" s="38" t="s">
        <v>73</v>
      </c>
      <c r="C1217" s="674" t="s">
        <v>73</v>
      </c>
    </row>
    <row r="1218" spans="1:3" x14ac:dyDescent="0.25">
      <c r="A1218" s="358">
        <v>2181</v>
      </c>
      <c r="B1218" s="38" t="s">
        <v>75</v>
      </c>
      <c r="C1218" s="674" t="s">
        <v>75</v>
      </c>
    </row>
    <row r="1219" spans="1:3" x14ac:dyDescent="0.25">
      <c r="A1219" s="358">
        <v>2182</v>
      </c>
      <c r="B1219" s="38" t="s">
        <v>831</v>
      </c>
      <c r="C1219" s="674" t="s">
        <v>831</v>
      </c>
    </row>
    <row r="1220" spans="1:3" x14ac:dyDescent="0.25">
      <c r="A1220" s="358">
        <v>2183</v>
      </c>
      <c r="B1220" s="38" t="s">
        <v>77</v>
      </c>
      <c r="C1220" s="674" t="s">
        <v>77</v>
      </c>
    </row>
    <row r="1221" spans="1:3" x14ac:dyDescent="0.25">
      <c r="A1221" s="358">
        <v>2184</v>
      </c>
      <c r="B1221" s="38" t="s">
        <v>79</v>
      </c>
      <c r="C1221" s="674" t="s">
        <v>79</v>
      </c>
    </row>
    <row r="1222" spans="1:3" x14ac:dyDescent="0.25">
      <c r="A1222" s="358">
        <v>2185</v>
      </c>
      <c r="B1222" s="38" t="s">
        <v>83</v>
      </c>
      <c r="C1222" s="674" t="s">
        <v>83</v>
      </c>
    </row>
    <row r="1223" spans="1:3" x14ac:dyDescent="0.25">
      <c r="A1223" s="358">
        <v>2186</v>
      </c>
      <c r="B1223" s="38" t="s">
        <v>85</v>
      </c>
      <c r="C1223" s="674" t="s">
        <v>85</v>
      </c>
    </row>
    <row r="1224" spans="1:3" x14ac:dyDescent="0.25">
      <c r="A1224" s="358">
        <v>2187</v>
      </c>
      <c r="B1224" s="38" t="s">
        <v>87</v>
      </c>
      <c r="C1224" s="674" t="s">
        <v>87</v>
      </c>
    </row>
    <row r="1225" spans="1:3" x14ac:dyDescent="0.25">
      <c r="A1225" s="358">
        <v>2188</v>
      </c>
      <c r="B1225" s="38" t="s">
        <v>89</v>
      </c>
      <c r="C1225" s="674" t="s">
        <v>89</v>
      </c>
    </row>
    <row r="1226" spans="1:3" x14ac:dyDescent="0.25">
      <c r="A1226" s="358">
        <v>2189</v>
      </c>
      <c r="B1226" s="38" t="s">
        <v>91</v>
      </c>
      <c r="C1226" s="674" t="s">
        <v>91</v>
      </c>
    </row>
    <row r="1227" spans="1:3" x14ac:dyDescent="0.25">
      <c r="A1227" s="358">
        <v>2190</v>
      </c>
      <c r="B1227" s="38" t="s">
        <v>93</v>
      </c>
      <c r="C1227" s="674" t="s">
        <v>93</v>
      </c>
    </row>
    <row r="1228" spans="1:3" ht="24.6" x14ac:dyDescent="0.25">
      <c r="A1228" s="358">
        <v>2191</v>
      </c>
      <c r="B1228" s="537" t="s">
        <v>1429</v>
      </c>
      <c r="C1228" s="707" t="s">
        <v>1429</v>
      </c>
    </row>
    <row r="1229" spans="1:3" ht="34.799999999999997" x14ac:dyDescent="0.25">
      <c r="A1229" s="358">
        <v>2192</v>
      </c>
      <c r="B1229" s="563" t="s">
        <v>1443</v>
      </c>
      <c r="C1229" s="707" t="s">
        <v>1443</v>
      </c>
    </row>
    <row r="1230" spans="1:3" x14ac:dyDescent="0.25">
      <c r="A1230" s="358">
        <v>2193</v>
      </c>
      <c r="B1230" s="564" t="s">
        <v>1862</v>
      </c>
      <c r="C1230" s="707" t="s">
        <v>1430</v>
      </c>
    </row>
    <row r="1231" spans="1:3" x14ac:dyDescent="0.25">
      <c r="A1231" s="358">
        <v>2194</v>
      </c>
      <c r="B1231" s="567" t="s">
        <v>1431</v>
      </c>
      <c r="C1231" s="707" t="s">
        <v>1431</v>
      </c>
    </row>
    <row r="1232" spans="1:3" x14ac:dyDescent="0.25">
      <c r="A1232" s="358">
        <v>2195</v>
      </c>
      <c r="B1232" s="568" t="s">
        <v>2019</v>
      </c>
      <c r="C1232" s="707" t="s">
        <v>1432</v>
      </c>
    </row>
    <row r="1233" spans="1:3" x14ac:dyDescent="0.25">
      <c r="A1233" s="358">
        <v>2196</v>
      </c>
      <c r="B1233" s="568" t="s">
        <v>2023</v>
      </c>
      <c r="C1233" s="707" t="s">
        <v>1433</v>
      </c>
    </row>
    <row r="1234" spans="1:3" x14ac:dyDescent="0.25">
      <c r="A1234" s="358">
        <v>2197</v>
      </c>
      <c r="B1234" s="568" t="s">
        <v>2037</v>
      </c>
      <c r="C1234" s="707" t="s">
        <v>1434</v>
      </c>
    </row>
    <row r="1235" spans="1:3" x14ac:dyDescent="0.25">
      <c r="A1235" s="358">
        <v>2198</v>
      </c>
      <c r="B1235" s="568" t="s">
        <v>2032</v>
      </c>
      <c r="C1235" s="707" t="s">
        <v>1435</v>
      </c>
    </row>
    <row r="1236" spans="1:3" x14ac:dyDescent="0.25">
      <c r="A1236" s="358">
        <v>2199</v>
      </c>
      <c r="B1236" s="568" t="s">
        <v>1436</v>
      </c>
      <c r="C1236" s="707" t="s">
        <v>1436</v>
      </c>
    </row>
    <row r="1237" spans="1:3" x14ac:dyDescent="0.25">
      <c r="A1237" s="358">
        <v>2200</v>
      </c>
      <c r="B1237" s="568" t="s">
        <v>2055</v>
      </c>
      <c r="C1237" s="707" t="s">
        <v>1437</v>
      </c>
    </row>
    <row r="1238" spans="1:3" x14ac:dyDescent="0.25">
      <c r="A1238" s="358">
        <v>2201</v>
      </c>
      <c r="B1238" s="568" t="s">
        <v>2115</v>
      </c>
      <c r="C1238" s="707" t="s">
        <v>1438</v>
      </c>
    </row>
    <row r="1239" spans="1:3" x14ac:dyDescent="0.25">
      <c r="A1239" s="358">
        <v>2202</v>
      </c>
      <c r="B1239" s="568" t="s">
        <v>2087</v>
      </c>
      <c r="C1239" s="707" t="s">
        <v>1439</v>
      </c>
    </row>
    <row r="1240" spans="1:3" x14ac:dyDescent="0.25">
      <c r="A1240" s="358">
        <v>2203</v>
      </c>
      <c r="B1240" s="568" t="s">
        <v>2088</v>
      </c>
      <c r="C1240" s="707" t="s">
        <v>1440</v>
      </c>
    </row>
    <row r="1241" spans="1:3" x14ac:dyDescent="0.25">
      <c r="A1241" s="358">
        <v>2204</v>
      </c>
      <c r="B1241" s="568" t="s">
        <v>2109</v>
      </c>
      <c r="C1241" s="707" t="s">
        <v>1441</v>
      </c>
    </row>
    <row r="1242" spans="1:3" x14ac:dyDescent="0.25">
      <c r="A1242" s="358">
        <v>2205</v>
      </c>
      <c r="B1242" s="568" t="s">
        <v>2112</v>
      </c>
      <c r="C1242" s="707" t="s">
        <v>1442</v>
      </c>
    </row>
    <row r="1243" spans="1:3" x14ac:dyDescent="0.25">
      <c r="A1243" s="624" t="s">
        <v>1507</v>
      </c>
      <c r="B1243" s="624" t="s">
        <v>1507</v>
      </c>
      <c r="C1243" s="718" t="s">
        <v>1507</v>
      </c>
    </row>
    <row r="1244" spans="1:3" ht="98.4" x14ac:dyDescent="0.25">
      <c r="A1244" s="358">
        <v>2500</v>
      </c>
      <c r="B1244" s="265" t="s">
        <v>2116</v>
      </c>
      <c r="C1244" s="719" t="s">
        <v>1449</v>
      </c>
    </row>
    <row r="1245" spans="1:3" x14ac:dyDescent="0.25">
      <c r="A1245" s="358">
        <v>2501</v>
      </c>
      <c r="B1245" s="635" t="s">
        <v>1550</v>
      </c>
      <c r="C1245" s="720" t="s">
        <v>1475</v>
      </c>
    </row>
    <row r="1246" spans="1:3" x14ac:dyDescent="0.25">
      <c r="A1246" s="358">
        <v>2502</v>
      </c>
      <c r="B1246" s="635" t="s">
        <v>1552</v>
      </c>
      <c r="C1246" s="720" t="s">
        <v>1486</v>
      </c>
    </row>
    <row r="1247" spans="1:3" ht="26.4" x14ac:dyDescent="0.25">
      <c r="A1247" s="358">
        <v>2503</v>
      </c>
      <c r="B1247" s="538" t="s">
        <v>1564</v>
      </c>
      <c r="C1247" s="683" t="s">
        <v>1450</v>
      </c>
    </row>
    <row r="1248" spans="1:3" ht="20.399999999999999" x14ac:dyDescent="0.25">
      <c r="A1248" s="358">
        <v>2504</v>
      </c>
      <c r="B1248" s="268" t="s">
        <v>1565</v>
      </c>
      <c r="C1248" s="677" t="s">
        <v>1468</v>
      </c>
    </row>
    <row r="1249" spans="1:3" x14ac:dyDescent="0.25">
      <c r="A1249" s="358">
        <v>2505</v>
      </c>
      <c r="B1249" s="609" t="s">
        <v>2004</v>
      </c>
      <c r="C1249" s="721" t="s">
        <v>1490</v>
      </c>
    </row>
    <row r="1250" spans="1:3" ht="39.6" x14ac:dyDescent="0.25">
      <c r="A1250" s="358">
        <v>2506</v>
      </c>
      <c r="B1250" s="610" t="s">
        <v>2005</v>
      </c>
      <c r="C1250" s="722" t="s">
        <v>1491</v>
      </c>
    </row>
    <row r="1251" spans="1:3" x14ac:dyDescent="0.25">
      <c r="A1251" s="358">
        <v>2507</v>
      </c>
      <c r="B1251" t="s">
        <v>1492</v>
      </c>
      <c r="C1251" s="720" t="s">
        <v>1492</v>
      </c>
    </row>
    <row r="1252" spans="1:3" ht="39.6" x14ac:dyDescent="0.25">
      <c r="A1252" s="358">
        <v>2508</v>
      </c>
      <c r="B1252" s="610" t="s">
        <v>1586</v>
      </c>
      <c r="C1252" s="722" t="s">
        <v>1493</v>
      </c>
    </row>
    <row r="1253" spans="1:3" x14ac:dyDescent="0.25">
      <c r="A1253" s="358">
        <v>2509</v>
      </c>
      <c r="B1253" s="610" t="s">
        <v>1587</v>
      </c>
      <c r="C1253" s="722" t="s">
        <v>1500</v>
      </c>
    </row>
    <row r="1254" spans="1:3" x14ac:dyDescent="0.25">
      <c r="A1254" s="358">
        <v>2510</v>
      </c>
      <c r="B1254" s="610" t="s">
        <v>1588</v>
      </c>
      <c r="C1254" s="722" t="s">
        <v>1494</v>
      </c>
    </row>
    <row r="1255" spans="1:3" ht="79.2" x14ac:dyDescent="0.25">
      <c r="A1255" s="358">
        <v>2511</v>
      </c>
      <c r="B1255" s="610" t="s">
        <v>2006</v>
      </c>
      <c r="C1255" s="722" t="s">
        <v>1495</v>
      </c>
    </row>
    <row r="1256" spans="1:3" x14ac:dyDescent="0.25">
      <c r="A1256" s="358">
        <v>2512</v>
      </c>
      <c r="B1256" s="610" t="s">
        <v>1589</v>
      </c>
      <c r="C1256" s="722" t="s">
        <v>1498</v>
      </c>
    </row>
    <row r="1257" spans="1:3" x14ac:dyDescent="0.25">
      <c r="A1257" s="358">
        <v>2513</v>
      </c>
      <c r="B1257" t="s">
        <v>1499</v>
      </c>
      <c r="C1257" s="720" t="s">
        <v>1499</v>
      </c>
    </row>
    <row r="1258" spans="1:3" ht="39.6" x14ac:dyDescent="0.25">
      <c r="A1258" s="358">
        <v>2514</v>
      </c>
      <c r="B1258" s="611" t="s">
        <v>1602</v>
      </c>
      <c r="C1258" s="723" t="s">
        <v>1508</v>
      </c>
    </row>
    <row r="1259" spans="1:3" ht="87" x14ac:dyDescent="0.25">
      <c r="A1259" s="358">
        <v>2515</v>
      </c>
      <c r="B1259" s="613" t="s">
        <v>2119</v>
      </c>
      <c r="C1259" s="724" t="s">
        <v>2118</v>
      </c>
    </row>
    <row r="1260" spans="1:3" ht="26.4" x14ac:dyDescent="0.25">
      <c r="A1260" s="742">
        <v>2516</v>
      </c>
      <c r="B1260" s="612" t="s">
        <v>1694</v>
      </c>
      <c r="C1260" s="723" t="s">
        <v>1451</v>
      </c>
    </row>
    <row r="1261" spans="1:3" ht="26.4" x14ac:dyDescent="0.25">
      <c r="A1261" s="358">
        <v>2517</v>
      </c>
      <c r="B1261" s="612" t="s">
        <v>1695</v>
      </c>
      <c r="C1261" s="723" t="s">
        <v>1488</v>
      </c>
    </row>
    <row r="1262" spans="1:3" ht="20.399999999999999" x14ac:dyDescent="0.25">
      <c r="A1262" s="358">
        <v>2518</v>
      </c>
      <c r="B1262" s="619" t="s">
        <v>1793</v>
      </c>
      <c r="C1262" s="725" t="s">
        <v>1453</v>
      </c>
    </row>
    <row r="1263" spans="1:3" ht="15.6" x14ac:dyDescent="0.25">
      <c r="A1263" s="358">
        <v>2519</v>
      </c>
      <c r="B1263" s="132" t="s">
        <v>1794</v>
      </c>
      <c r="C1263" s="685" t="s">
        <v>1460</v>
      </c>
    </row>
    <row r="1264" spans="1:3" ht="20.399999999999999" x14ac:dyDescent="0.25">
      <c r="A1264" s="358">
        <v>2520</v>
      </c>
      <c r="B1264" s="615" t="s">
        <v>1987</v>
      </c>
      <c r="C1264" s="726" t="s">
        <v>1464</v>
      </c>
    </row>
    <row r="1265" spans="1:3" x14ac:dyDescent="0.25">
      <c r="A1265" s="358">
        <v>2521</v>
      </c>
      <c r="B1265" s="618" t="s">
        <v>1795</v>
      </c>
      <c r="C1265" s="727" t="s">
        <v>1457</v>
      </c>
    </row>
    <row r="1266" spans="1:3" x14ac:dyDescent="0.25">
      <c r="A1266" s="358">
        <v>2522</v>
      </c>
      <c r="B1266" s="622" t="s">
        <v>1796</v>
      </c>
      <c r="C1266" s="728" t="s">
        <v>1458</v>
      </c>
    </row>
    <row r="1267" spans="1:3" x14ac:dyDescent="0.25">
      <c r="A1267" s="358">
        <v>2523</v>
      </c>
      <c r="B1267" s="618" t="s">
        <v>1797</v>
      </c>
      <c r="C1267" s="727" t="s">
        <v>1459</v>
      </c>
    </row>
    <row r="1268" spans="1:3" x14ac:dyDescent="0.25">
      <c r="A1268" s="358">
        <v>2524</v>
      </c>
      <c r="B1268" s="93" t="s">
        <v>1820</v>
      </c>
      <c r="C1268" s="729" t="s">
        <v>1461</v>
      </c>
    </row>
    <row r="1269" spans="1:3" x14ac:dyDescent="0.25">
      <c r="A1269" s="358">
        <v>2525</v>
      </c>
      <c r="B1269" s="279" t="s">
        <v>1835</v>
      </c>
      <c r="C1269" s="730" t="s">
        <v>1465</v>
      </c>
    </row>
    <row r="1270" spans="1:3" x14ac:dyDescent="0.25">
      <c r="A1270" s="358">
        <v>2526</v>
      </c>
      <c r="B1270" s="93" t="s">
        <v>1838</v>
      </c>
      <c r="C1270" s="729" t="s">
        <v>1462</v>
      </c>
    </row>
    <row r="1271" spans="1:3" x14ac:dyDescent="0.25">
      <c r="A1271" s="358">
        <v>2527</v>
      </c>
      <c r="B1271" s="616" t="s">
        <v>1839</v>
      </c>
      <c r="C1271" s="731" t="s">
        <v>1463</v>
      </c>
    </row>
    <row r="1272" spans="1:3" x14ac:dyDescent="0.25">
      <c r="A1272" s="358">
        <v>2528</v>
      </c>
      <c r="B1272" s="279" t="s">
        <v>1840</v>
      </c>
      <c r="C1272" s="730" t="s">
        <v>1466</v>
      </c>
    </row>
    <row r="1273" spans="1:3" ht="66" x14ac:dyDescent="0.25">
      <c r="A1273" s="358">
        <v>2529</v>
      </c>
      <c r="B1273" s="617" t="s">
        <v>1993</v>
      </c>
      <c r="C1273" s="732" t="s">
        <v>1467</v>
      </c>
    </row>
    <row r="1274" spans="1:3" ht="20.399999999999999" x14ac:dyDescent="0.25">
      <c r="A1274" s="358">
        <v>2530</v>
      </c>
      <c r="B1274" s="615" t="s">
        <v>1994</v>
      </c>
      <c r="C1274" s="726" t="s">
        <v>1469</v>
      </c>
    </row>
    <row r="1275" spans="1:3" ht="30.6" x14ac:dyDescent="0.25">
      <c r="A1275" s="358">
        <v>2531</v>
      </c>
      <c r="B1275" s="615" t="s">
        <v>1863</v>
      </c>
      <c r="C1275" s="726" t="s">
        <v>1504</v>
      </c>
    </row>
    <row r="1276" spans="1:3" ht="26.4" x14ac:dyDescent="0.25">
      <c r="A1276" s="358">
        <v>2532</v>
      </c>
      <c r="B1276" s="614" t="s">
        <v>1880</v>
      </c>
      <c r="C1276" s="727" t="s">
        <v>1503</v>
      </c>
    </row>
    <row r="1277" spans="1:3" ht="30.6" x14ac:dyDescent="0.25">
      <c r="A1277" s="358">
        <v>2533</v>
      </c>
      <c r="B1277" s="616" t="s">
        <v>1882</v>
      </c>
      <c r="C1277" s="731" t="s">
        <v>1502</v>
      </c>
    </row>
    <row r="1278" spans="1:3" hidden="1" x14ac:dyDescent="0.25">
      <c r="A1278" s="358">
        <v>2534</v>
      </c>
      <c r="B1278" s="625" t="s">
        <v>1334</v>
      </c>
      <c r="C1278" s="733" t="s">
        <v>1334</v>
      </c>
    </row>
    <row r="1279" spans="1:3" ht="26.4" x14ac:dyDescent="0.25">
      <c r="A1279" s="358">
        <v>2535</v>
      </c>
      <c r="B1279" s="291" t="s">
        <v>1902</v>
      </c>
      <c r="C1279" s="734" t="s">
        <v>1485</v>
      </c>
    </row>
    <row r="1280" spans="1:3" ht="39.6" x14ac:dyDescent="0.25">
      <c r="A1280" s="358">
        <v>2536</v>
      </c>
      <c r="B1280" s="621" t="s">
        <v>1907</v>
      </c>
      <c r="C1280" s="734" t="s">
        <v>1476</v>
      </c>
    </row>
    <row r="1281" spans="1:3" ht="79.2" x14ac:dyDescent="0.25">
      <c r="A1281" s="358">
        <v>2537</v>
      </c>
      <c r="B1281" s="621" t="s">
        <v>1986</v>
      </c>
      <c r="C1281" s="734" t="s">
        <v>1477</v>
      </c>
    </row>
    <row r="1282" spans="1:3" ht="20.399999999999999" x14ac:dyDescent="0.25">
      <c r="A1282" s="358">
        <v>2538</v>
      </c>
      <c r="B1282" s="626" t="s">
        <v>1908</v>
      </c>
      <c r="C1282" s="735" t="s">
        <v>1478</v>
      </c>
    </row>
    <row r="1283" spans="1:3" x14ac:dyDescent="0.25">
      <c r="A1283" s="358">
        <v>2539</v>
      </c>
      <c r="B1283" s="620" t="s">
        <v>1909</v>
      </c>
      <c r="C1283" s="736" t="s">
        <v>1479</v>
      </c>
    </row>
    <row r="1284" spans="1:3" x14ac:dyDescent="0.25">
      <c r="A1284" s="358">
        <v>2540</v>
      </c>
      <c r="B1284" s="620" t="s">
        <v>1910</v>
      </c>
      <c r="C1284" s="736" t="s">
        <v>1480</v>
      </c>
    </row>
    <row r="1285" spans="1:3" x14ac:dyDescent="0.25">
      <c r="A1285" s="358">
        <v>2541</v>
      </c>
      <c r="B1285" s="288" t="s">
        <v>1912</v>
      </c>
      <c r="C1285" s="733" t="s">
        <v>1481</v>
      </c>
    </row>
    <row r="1286" spans="1:3" x14ac:dyDescent="0.25">
      <c r="A1286" s="358">
        <v>2542</v>
      </c>
      <c r="B1286" s="627" t="s">
        <v>1913</v>
      </c>
      <c r="C1286" s="704" t="s">
        <v>1471</v>
      </c>
    </row>
    <row r="1287" spans="1:3" x14ac:dyDescent="0.25">
      <c r="A1287" s="358">
        <v>2543</v>
      </c>
      <c r="B1287" s="290" t="s">
        <v>1914</v>
      </c>
      <c r="C1287" s="737" t="s">
        <v>1470</v>
      </c>
    </row>
    <row r="1288" spans="1:3" ht="26.4" x14ac:dyDescent="0.25">
      <c r="A1288" s="358">
        <v>2544</v>
      </c>
      <c r="B1288" s="291" t="s">
        <v>1915</v>
      </c>
      <c r="C1288" s="734" t="s">
        <v>1472</v>
      </c>
    </row>
    <row r="1289" spans="1:3" ht="51" x14ac:dyDescent="0.25">
      <c r="A1289" s="358">
        <v>2545</v>
      </c>
      <c r="B1289" s="623" t="s">
        <v>1985</v>
      </c>
      <c r="C1289" s="686" t="s">
        <v>1501</v>
      </c>
    </row>
    <row r="1290" spans="1:3" ht="20.399999999999999" x14ac:dyDescent="0.25">
      <c r="A1290" s="358">
        <v>2546</v>
      </c>
      <c r="B1290" s="628" t="s">
        <v>1931</v>
      </c>
      <c r="C1290" s="738" t="s">
        <v>1482</v>
      </c>
    </row>
    <row r="1291" spans="1:3" ht="15.6" x14ac:dyDescent="0.3">
      <c r="A1291" s="358">
        <v>2547</v>
      </c>
      <c r="B1291" s="108" t="s">
        <v>1937</v>
      </c>
      <c r="C1291" s="739" t="s">
        <v>1483</v>
      </c>
    </row>
    <row r="1292" spans="1:3" ht="20.399999999999999" x14ac:dyDescent="0.25">
      <c r="A1292" s="358">
        <v>2548</v>
      </c>
      <c r="B1292" s="629" t="s">
        <v>1938</v>
      </c>
      <c r="C1292" s="740" t="s">
        <v>1484</v>
      </c>
    </row>
    <row r="1293" spans="1:3" x14ac:dyDescent="0.25">
      <c r="A1293" s="358">
        <v>2549</v>
      </c>
      <c r="B1293" s="271" t="s">
        <v>1740</v>
      </c>
      <c r="C1293" s="741" t="s">
        <v>1505</v>
      </c>
    </row>
    <row r="1294" spans="1:3" x14ac:dyDescent="0.25">
      <c r="A1294" s="358">
        <v>2550</v>
      </c>
      <c r="B1294" s="271" t="s">
        <v>1506</v>
      </c>
      <c r="C1294" s="741" t="s">
        <v>1506</v>
      </c>
    </row>
  </sheetData>
  <sheetProtection sheet="1" objects="1" scenarios="1" formatCells="0" formatColumns="0" formatRows="0"/>
  <autoFilter ref="A1:C1242"/>
  <conditionalFormatting sqref="B945">
    <cfRule type="expression" dxfId="214" priority="226" stopIfTrue="1">
      <formula>($G$99=TRUE)</formula>
    </cfRule>
  </conditionalFormatting>
  <conditionalFormatting sqref="B946">
    <cfRule type="expression" dxfId="213" priority="225" stopIfTrue="1">
      <formula>($G$99=TRUE)</formula>
    </cfRule>
  </conditionalFormatting>
  <conditionalFormatting sqref="C882">
    <cfRule type="expression" dxfId="212" priority="219" stopIfTrue="1">
      <formula>$G$24</formula>
    </cfRule>
  </conditionalFormatting>
  <conditionalFormatting sqref="C902">
    <cfRule type="expression" dxfId="211" priority="218" stopIfTrue="1">
      <formula>($G$12=TRUE)</formula>
    </cfRule>
  </conditionalFormatting>
  <conditionalFormatting sqref="C945">
    <cfRule type="expression" dxfId="210" priority="217" stopIfTrue="1">
      <formula>($G$99=TRUE)</formula>
    </cfRule>
  </conditionalFormatting>
  <conditionalFormatting sqref="C946">
    <cfRule type="expression" dxfId="209" priority="216" stopIfTrue="1">
      <formula>($G$99=TRUE)</formula>
    </cfRule>
  </conditionalFormatting>
  <conditionalFormatting sqref="C947">
    <cfRule type="expression" dxfId="208" priority="215" stopIfTrue="1">
      <formula>($G$99=TRUE)</formula>
    </cfRule>
  </conditionalFormatting>
  <conditionalFormatting sqref="C957">
    <cfRule type="expression" dxfId="207" priority="214" stopIfTrue="1">
      <formula>($G$99=TRUE)</formula>
    </cfRule>
  </conditionalFormatting>
  <conditionalFormatting sqref="C958">
    <cfRule type="expression" dxfId="206" priority="213" stopIfTrue="1">
      <formula>($G$99=TRUE)</formula>
    </cfRule>
  </conditionalFormatting>
  <conditionalFormatting sqref="C959">
    <cfRule type="expression" dxfId="205" priority="212" stopIfTrue="1">
      <formula>($G$99=TRUE)</formula>
    </cfRule>
  </conditionalFormatting>
  <conditionalFormatting sqref="B1110">
    <cfRule type="expression" dxfId="204" priority="210" stopIfTrue="1">
      <formula>CONTR_CORSIAapplied=FALSE</formula>
    </cfRule>
  </conditionalFormatting>
  <conditionalFormatting sqref="B1111">
    <cfRule type="expression" dxfId="203" priority="209" stopIfTrue="1">
      <formula>CONTR_CORSIAapplied=FALSE</formula>
    </cfRule>
  </conditionalFormatting>
  <conditionalFormatting sqref="B1117">
    <cfRule type="expression" dxfId="202" priority="208">
      <formula>CONTR_onlyCORSIA=TRUE</formula>
    </cfRule>
  </conditionalFormatting>
  <conditionalFormatting sqref="B1118">
    <cfRule type="expression" dxfId="201" priority="207">
      <formula>CONTR_onlyCORSIA=TRUE</formula>
    </cfRule>
  </conditionalFormatting>
  <conditionalFormatting sqref="B1119">
    <cfRule type="expression" dxfId="200" priority="206">
      <formula>CONTR_onlyCORSIA=TRUE</formula>
    </cfRule>
  </conditionalFormatting>
  <conditionalFormatting sqref="B1120">
    <cfRule type="expression" dxfId="199" priority="205">
      <formula>CONTR_onlyCORSIA=TRUE</formula>
    </cfRule>
  </conditionalFormatting>
  <conditionalFormatting sqref="B1121">
    <cfRule type="expression" dxfId="198" priority="204">
      <formula>CONTR_onlyCORSIA=TRUE</formula>
    </cfRule>
  </conditionalFormatting>
  <conditionalFormatting sqref="B1122">
    <cfRule type="expression" dxfId="197" priority="203">
      <formula>CONTR_onlyCORSIA=TRUE</formula>
    </cfRule>
  </conditionalFormatting>
  <conditionalFormatting sqref="B1123">
    <cfRule type="expression" dxfId="196" priority="202">
      <formula>CONTR_onlyCORSIA=TRUE</formula>
    </cfRule>
  </conditionalFormatting>
  <conditionalFormatting sqref="B1124">
    <cfRule type="expression" dxfId="195" priority="201">
      <formula>CONTR_onlyCORSIA=TRUE</formula>
    </cfRule>
  </conditionalFormatting>
  <conditionalFormatting sqref="B1125">
    <cfRule type="expression" dxfId="194" priority="200" stopIfTrue="1">
      <formula>($I$97=TRUE)</formula>
    </cfRule>
  </conditionalFormatting>
  <conditionalFormatting sqref="B1125">
    <cfRule type="expression" dxfId="193" priority="199">
      <formula>CONTR_onlyCORSIA=TRUE</formula>
    </cfRule>
  </conditionalFormatting>
  <conditionalFormatting sqref="B1126">
    <cfRule type="expression" dxfId="192" priority="198" stopIfTrue="1">
      <formula>($I$97=TRUE)</formula>
    </cfRule>
  </conditionalFormatting>
  <conditionalFormatting sqref="B1126">
    <cfRule type="expression" dxfId="191" priority="197">
      <formula>CONTR_onlyCORSIA=TRUE</formula>
    </cfRule>
  </conditionalFormatting>
  <conditionalFormatting sqref="B1127">
    <cfRule type="expression" dxfId="190" priority="196">
      <formula>CONTR_CORSIAapplied=FALSE</formula>
    </cfRule>
  </conditionalFormatting>
  <conditionalFormatting sqref="B1128">
    <cfRule type="expression" dxfId="189" priority="195">
      <formula>CONTR_CORSIAapplied=FALSE</formula>
    </cfRule>
  </conditionalFormatting>
  <conditionalFormatting sqref="B1129">
    <cfRule type="expression" dxfId="188" priority="194">
      <formula>CONTR_CORSIAapplied=FALSE</formula>
    </cfRule>
  </conditionalFormatting>
  <conditionalFormatting sqref="B1130">
    <cfRule type="expression" dxfId="187" priority="193">
      <formula>CONTR_CORSIAapplied=FALSE</formula>
    </cfRule>
  </conditionalFormatting>
  <conditionalFormatting sqref="B1131">
    <cfRule type="expression" dxfId="186" priority="192" stopIfTrue="1">
      <formula>CONTR_CORSIAapplied=FALSE</formula>
    </cfRule>
  </conditionalFormatting>
  <conditionalFormatting sqref="B1132">
    <cfRule type="expression" dxfId="185" priority="191" stopIfTrue="1">
      <formula>CONTR_CORSIAapplied=FALSE</formula>
    </cfRule>
  </conditionalFormatting>
  <conditionalFormatting sqref="B1133">
    <cfRule type="expression" dxfId="184" priority="190" stopIfTrue="1">
      <formula>CONTR_CORSIAapplied=FALSE</formula>
    </cfRule>
  </conditionalFormatting>
  <conditionalFormatting sqref="B1134">
    <cfRule type="expression" dxfId="183" priority="189" stopIfTrue="1">
      <formula>CONTR_CORSIAapplied=FALSE</formula>
    </cfRule>
  </conditionalFormatting>
  <conditionalFormatting sqref="B1135">
    <cfRule type="expression" dxfId="182" priority="188" stopIfTrue="1">
      <formula>CONTR_CORSIAapplied=FALSE</formula>
    </cfRule>
  </conditionalFormatting>
  <conditionalFormatting sqref="B1136">
    <cfRule type="expression" dxfId="181" priority="187" stopIfTrue="1">
      <formula>CONTR_CORSIAapplied=FALSE</formula>
    </cfRule>
  </conditionalFormatting>
  <conditionalFormatting sqref="B1137">
    <cfRule type="expression" dxfId="180" priority="186" stopIfTrue="1">
      <formula>CONTR_CORSIAapplied=FALSE</formula>
    </cfRule>
  </conditionalFormatting>
  <conditionalFormatting sqref="B1140">
    <cfRule type="expression" dxfId="179" priority="185">
      <formula>CONTR_onlyCORSIA=TRUE</formula>
    </cfRule>
  </conditionalFormatting>
  <conditionalFormatting sqref="B1141">
    <cfRule type="expression" dxfId="178" priority="184">
      <formula>CONTR_CORSIAapplied=FALSE</formula>
    </cfRule>
  </conditionalFormatting>
  <conditionalFormatting sqref="B1142">
    <cfRule type="expression" dxfId="177" priority="183">
      <formula>CONTR_CORSIAapplied=FALSE</formula>
    </cfRule>
  </conditionalFormatting>
  <conditionalFormatting sqref="B1144">
    <cfRule type="expression" dxfId="176" priority="182">
      <formula>CONTR_onlyCORSIA=TRUE</formula>
    </cfRule>
  </conditionalFormatting>
  <conditionalFormatting sqref="B1158">
    <cfRule type="expression" dxfId="175" priority="181">
      <formula>CONTR_CORSIAapplied=FALSE</formula>
    </cfRule>
  </conditionalFormatting>
  <conditionalFormatting sqref="B1159">
    <cfRule type="expression" dxfId="174" priority="180">
      <formula>CONTR_CORSIAapplied=FALSE</formula>
    </cfRule>
  </conditionalFormatting>
  <conditionalFormatting sqref="B1160">
    <cfRule type="expression" dxfId="173" priority="179">
      <formula>CONTR_CORSIAapplied=FALSE</formula>
    </cfRule>
  </conditionalFormatting>
  <conditionalFormatting sqref="B1161">
    <cfRule type="expression" dxfId="172" priority="178">
      <formula>CONTR_CORSIAapplied=FALSE</formula>
    </cfRule>
  </conditionalFormatting>
  <conditionalFormatting sqref="B1162">
    <cfRule type="expression" dxfId="171" priority="177">
      <formula>CONTR_CORSIAapplied=FALSE</formula>
    </cfRule>
  </conditionalFormatting>
  <conditionalFormatting sqref="B1163">
    <cfRule type="expression" dxfId="170" priority="176">
      <formula>CONTR_CORSIAapplied=FALSE</formula>
    </cfRule>
  </conditionalFormatting>
  <conditionalFormatting sqref="B1164">
    <cfRule type="expression" dxfId="169" priority="175">
      <formula>CONTR_CORSIAapplied=FALSE</formula>
    </cfRule>
  </conditionalFormatting>
  <conditionalFormatting sqref="B1165">
    <cfRule type="expression" dxfId="168" priority="174">
      <formula>CONTR_CORSIAapplied=FALSE</formula>
    </cfRule>
  </conditionalFormatting>
  <conditionalFormatting sqref="B1166">
    <cfRule type="expression" dxfId="167" priority="173">
      <formula>CONTR_CORSIAapplied=FALSE</formula>
    </cfRule>
  </conditionalFormatting>
  <conditionalFormatting sqref="B1167">
    <cfRule type="expression" dxfId="166" priority="172">
      <formula>CONTR_CORSIAapplied=FALSE</formula>
    </cfRule>
  </conditionalFormatting>
  <conditionalFormatting sqref="B1168">
    <cfRule type="expression" dxfId="165" priority="171">
      <formula>CONTR_CORSIAapplied=FALSE</formula>
    </cfRule>
  </conditionalFormatting>
  <conditionalFormatting sqref="B1169">
    <cfRule type="expression" dxfId="164" priority="170">
      <formula>CONTR_CORSIAapplied=FALSE</formula>
    </cfRule>
  </conditionalFormatting>
  <conditionalFormatting sqref="B1170">
    <cfRule type="expression" dxfId="163" priority="169">
      <formula>CONTR_CORSIAapplied=FALSE</formula>
    </cfRule>
  </conditionalFormatting>
  <conditionalFormatting sqref="B1171">
    <cfRule type="expression" dxfId="162" priority="168">
      <formula>CONTR_CORSIAapplied=FALSE</formula>
    </cfRule>
  </conditionalFormatting>
  <conditionalFormatting sqref="B1172">
    <cfRule type="expression" dxfId="161" priority="167">
      <formula>CONTR_CORSIAapplied=FALSE</formula>
    </cfRule>
  </conditionalFormatting>
  <conditionalFormatting sqref="B1173">
    <cfRule type="expression" dxfId="160" priority="166">
      <formula>CONTR_CORSIAapplied=FALSE</formula>
    </cfRule>
  </conditionalFormatting>
  <conditionalFormatting sqref="B1174">
    <cfRule type="expression" dxfId="159" priority="165">
      <formula>CONTR_CORSIAapplied=FALSE</formula>
    </cfRule>
  </conditionalFormatting>
  <conditionalFormatting sqref="B1174">
    <cfRule type="expression" dxfId="158" priority="164">
      <formula>AND(CNTR_ReportingYear&lt;2021,CNTR_ReportingYear&lt;&gt;"")</formula>
    </cfRule>
  </conditionalFormatting>
  <conditionalFormatting sqref="B1175">
    <cfRule type="expression" dxfId="157" priority="163">
      <formula>CONTR_CORSIAapplied=FALSE</formula>
    </cfRule>
  </conditionalFormatting>
  <conditionalFormatting sqref="B1175">
    <cfRule type="expression" dxfId="156" priority="162">
      <formula>AND(CNTR_ReportingYear&lt;2021,CNTR_ReportingYear&lt;&gt;"")</formula>
    </cfRule>
  </conditionalFormatting>
  <conditionalFormatting sqref="B1176">
    <cfRule type="expression" dxfId="155" priority="161">
      <formula>CONTR_CORSIAapplied=FALSE</formula>
    </cfRule>
  </conditionalFormatting>
  <conditionalFormatting sqref="B1176">
    <cfRule type="expression" dxfId="154" priority="160">
      <formula>AND(CNTR_ReportingYear&lt;2021,CNTR_ReportingYear&lt;&gt;"")</formula>
    </cfRule>
  </conditionalFormatting>
  <conditionalFormatting sqref="B1177">
    <cfRule type="expression" dxfId="153" priority="159">
      <formula>CONTR_CORSIAapplied=FALSE</formula>
    </cfRule>
  </conditionalFormatting>
  <conditionalFormatting sqref="B1177">
    <cfRule type="expression" dxfId="152" priority="158">
      <formula>AND(CNTR_ReportingYear&lt;2021,CNTR_ReportingYear&lt;&gt;"")</formula>
    </cfRule>
  </conditionalFormatting>
  <conditionalFormatting sqref="B1178">
    <cfRule type="expression" dxfId="151" priority="157">
      <formula>CONTR_CORSIAapplied=FALSE</formula>
    </cfRule>
  </conditionalFormatting>
  <conditionalFormatting sqref="B1178">
    <cfRule type="expression" dxfId="150" priority="156">
      <formula>AND(CNTR_ReportingYear&lt;2021,CNTR_ReportingYear&lt;&gt;"")</formula>
    </cfRule>
  </conditionalFormatting>
  <conditionalFormatting sqref="B1179">
    <cfRule type="expression" dxfId="149" priority="155">
      <formula>CONTR_CORSIAapplied=FALSE</formula>
    </cfRule>
  </conditionalFormatting>
  <conditionalFormatting sqref="B1179">
    <cfRule type="expression" dxfId="148" priority="154">
      <formula>AND(CNTR_ReportingYear&lt;2021,CNTR_ReportingYear&lt;&gt;"")</formula>
    </cfRule>
  </conditionalFormatting>
  <conditionalFormatting sqref="B1180">
    <cfRule type="expression" dxfId="147" priority="153">
      <formula>CONTR_CORSIAapplied=FALSE</formula>
    </cfRule>
  </conditionalFormatting>
  <conditionalFormatting sqref="B1180">
    <cfRule type="expression" dxfId="146" priority="152">
      <formula>AND(CNTR_ReportingYear&lt;2021,CNTR_ReportingYear&lt;&gt;"")</formula>
    </cfRule>
  </conditionalFormatting>
  <conditionalFormatting sqref="B1181">
    <cfRule type="expression" dxfId="145" priority="151">
      <formula>CONTR_CORSIAapplied=FALSE</formula>
    </cfRule>
  </conditionalFormatting>
  <conditionalFormatting sqref="B1182">
    <cfRule type="expression" dxfId="144" priority="150">
      <formula>CONTR_CORSIAapplied=FALSE</formula>
    </cfRule>
  </conditionalFormatting>
  <conditionalFormatting sqref="B1183">
    <cfRule type="expression" dxfId="143" priority="149">
      <formula>CONTR_CORSIAapplied=FALSE</formula>
    </cfRule>
  </conditionalFormatting>
  <conditionalFormatting sqref="B1184">
    <cfRule type="expression" dxfId="142" priority="148">
      <formula>CONTR_CORSIAapplied=FALSE</formula>
    </cfRule>
  </conditionalFormatting>
  <conditionalFormatting sqref="B1185">
    <cfRule type="expression" dxfId="141" priority="147">
      <formula>CONTR_CORSIAapplied=FALSE</formula>
    </cfRule>
  </conditionalFormatting>
  <conditionalFormatting sqref="B1186">
    <cfRule type="expression" dxfId="140" priority="146">
      <formula>CONTR_CORSIAapplied=FALSE</formula>
    </cfRule>
  </conditionalFormatting>
  <conditionalFormatting sqref="B1187">
    <cfRule type="expression" dxfId="139" priority="145">
      <formula>CONTR_CORSIAapplied=FALSE</formula>
    </cfRule>
  </conditionalFormatting>
  <conditionalFormatting sqref="B1188">
    <cfRule type="expression" dxfId="138" priority="144">
      <formula>CONTR_CORSIAapplied=FALSE</formula>
    </cfRule>
  </conditionalFormatting>
  <conditionalFormatting sqref="B1189">
    <cfRule type="expression" dxfId="137" priority="143">
      <formula>CONTR_CORSIAapplied=FALSE</formula>
    </cfRule>
  </conditionalFormatting>
  <conditionalFormatting sqref="B1190">
    <cfRule type="expression" dxfId="136" priority="142">
      <formula>CONTR_CORSIAapplied=FALSE</formula>
    </cfRule>
  </conditionalFormatting>
  <conditionalFormatting sqref="B1191">
    <cfRule type="expression" dxfId="135" priority="141">
      <formula>CONTR_CORSIAapplied=FALSE</formula>
    </cfRule>
  </conditionalFormatting>
  <conditionalFormatting sqref="B1192">
    <cfRule type="expression" dxfId="134" priority="140">
      <formula>CONTR_CORSIAapplied=FALSE</formula>
    </cfRule>
  </conditionalFormatting>
  <conditionalFormatting sqref="B1193">
    <cfRule type="expression" dxfId="133" priority="139">
      <formula>CONTR_CORSIAapplied=FALSE</formula>
    </cfRule>
  </conditionalFormatting>
  <conditionalFormatting sqref="C1110">
    <cfRule type="expression" dxfId="132" priority="138" stopIfTrue="1">
      <formula>CONTR_CORSIAapplied=FALSE</formula>
    </cfRule>
  </conditionalFormatting>
  <conditionalFormatting sqref="C1111">
    <cfRule type="expression" dxfId="131" priority="137" stopIfTrue="1">
      <formula>CONTR_CORSIAapplied=FALSE</formula>
    </cfRule>
  </conditionalFormatting>
  <conditionalFormatting sqref="C1117">
    <cfRule type="expression" dxfId="130" priority="136">
      <formula>CONTR_onlyCORSIA=TRUE</formula>
    </cfRule>
  </conditionalFormatting>
  <conditionalFormatting sqref="C1118">
    <cfRule type="expression" dxfId="129" priority="135">
      <formula>CONTR_onlyCORSIA=TRUE</formula>
    </cfRule>
  </conditionalFormatting>
  <conditionalFormatting sqref="C1119">
    <cfRule type="expression" dxfId="128" priority="134">
      <formula>CONTR_onlyCORSIA=TRUE</formula>
    </cfRule>
  </conditionalFormatting>
  <conditionalFormatting sqref="C1120">
    <cfRule type="expression" dxfId="127" priority="133">
      <formula>CONTR_onlyCORSIA=TRUE</formula>
    </cfRule>
  </conditionalFormatting>
  <conditionalFormatting sqref="C1121">
    <cfRule type="expression" dxfId="126" priority="132">
      <formula>CONTR_onlyCORSIA=TRUE</formula>
    </cfRule>
  </conditionalFormatting>
  <conditionalFormatting sqref="C1122">
    <cfRule type="expression" dxfId="125" priority="131">
      <formula>CONTR_onlyCORSIA=TRUE</formula>
    </cfRule>
  </conditionalFormatting>
  <conditionalFormatting sqref="C1123">
    <cfRule type="expression" dxfId="124" priority="130">
      <formula>CONTR_onlyCORSIA=TRUE</formula>
    </cfRule>
  </conditionalFormatting>
  <conditionalFormatting sqref="C1124">
    <cfRule type="expression" dxfId="123" priority="129">
      <formula>CONTR_onlyCORSIA=TRUE</formula>
    </cfRule>
  </conditionalFormatting>
  <conditionalFormatting sqref="C1125">
    <cfRule type="expression" dxfId="122" priority="128" stopIfTrue="1">
      <formula>($I$97=TRUE)</formula>
    </cfRule>
  </conditionalFormatting>
  <conditionalFormatting sqref="C1125">
    <cfRule type="expression" dxfId="121" priority="127">
      <formula>CONTR_onlyCORSIA=TRUE</formula>
    </cfRule>
  </conditionalFormatting>
  <conditionalFormatting sqref="C1126">
    <cfRule type="expression" dxfId="120" priority="126" stopIfTrue="1">
      <formula>($I$97=TRUE)</formula>
    </cfRule>
  </conditionalFormatting>
  <conditionalFormatting sqref="C1126">
    <cfRule type="expression" dxfId="119" priority="125">
      <formula>CONTR_onlyCORSIA=TRUE</formula>
    </cfRule>
  </conditionalFormatting>
  <conditionalFormatting sqref="C1127">
    <cfRule type="expression" dxfId="118" priority="124">
      <formula>CONTR_CORSIAapplied=FALSE</formula>
    </cfRule>
  </conditionalFormatting>
  <conditionalFormatting sqref="C1128">
    <cfRule type="expression" dxfId="117" priority="123">
      <formula>CONTR_CORSIAapplied=FALSE</formula>
    </cfRule>
  </conditionalFormatting>
  <conditionalFormatting sqref="C1129">
    <cfRule type="expression" dxfId="116" priority="122">
      <formula>CONTR_CORSIAapplied=FALSE</formula>
    </cfRule>
  </conditionalFormatting>
  <conditionalFormatting sqref="C1130">
    <cfRule type="expression" dxfId="115" priority="121">
      <formula>CONTR_CORSIAapplied=FALSE</formula>
    </cfRule>
  </conditionalFormatting>
  <conditionalFormatting sqref="C1131">
    <cfRule type="expression" dxfId="114" priority="120" stopIfTrue="1">
      <formula>CONTR_CORSIAapplied=FALSE</formula>
    </cfRule>
  </conditionalFormatting>
  <conditionalFormatting sqref="C1132">
    <cfRule type="expression" dxfId="113" priority="119" stopIfTrue="1">
      <formula>CONTR_CORSIAapplied=FALSE</formula>
    </cfRule>
  </conditionalFormatting>
  <conditionalFormatting sqref="C1133">
    <cfRule type="expression" dxfId="112" priority="118" stopIfTrue="1">
      <formula>CONTR_CORSIAapplied=FALSE</formula>
    </cfRule>
  </conditionalFormatting>
  <conditionalFormatting sqref="C1134">
    <cfRule type="expression" dxfId="111" priority="117" stopIfTrue="1">
      <formula>CONTR_CORSIAapplied=FALSE</formula>
    </cfRule>
  </conditionalFormatting>
  <conditionalFormatting sqref="C1135">
    <cfRule type="expression" dxfId="110" priority="116" stopIfTrue="1">
      <formula>CONTR_CORSIAapplied=FALSE</formula>
    </cfRule>
  </conditionalFormatting>
  <conditionalFormatting sqref="C1136">
    <cfRule type="expression" dxfId="109" priority="115" stopIfTrue="1">
      <formula>CONTR_CORSIAapplied=FALSE</formula>
    </cfRule>
  </conditionalFormatting>
  <conditionalFormatting sqref="C1137">
    <cfRule type="expression" dxfId="108" priority="114" stopIfTrue="1">
      <formula>CONTR_CORSIAapplied=FALSE</formula>
    </cfRule>
  </conditionalFormatting>
  <conditionalFormatting sqref="C1140">
    <cfRule type="expression" dxfId="107" priority="113">
      <formula>CONTR_onlyCORSIA=TRUE</formula>
    </cfRule>
  </conditionalFormatting>
  <conditionalFormatting sqref="C1141">
    <cfRule type="expression" dxfId="106" priority="112">
      <formula>CONTR_CORSIAapplied=FALSE</formula>
    </cfRule>
  </conditionalFormatting>
  <conditionalFormatting sqref="C1142">
    <cfRule type="expression" dxfId="105" priority="111">
      <formula>CONTR_CORSIAapplied=FALSE</formula>
    </cfRule>
  </conditionalFormatting>
  <conditionalFormatting sqref="C1144">
    <cfRule type="expression" dxfId="104" priority="110">
      <formula>CONTR_onlyCORSIA=TRUE</formula>
    </cfRule>
  </conditionalFormatting>
  <conditionalFormatting sqref="C1158">
    <cfRule type="expression" dxfId="103" priority="109">
      <formula>CONTR_CORSIAapplied=FALSE</formula>
    </cfRule>
  </conditionalFormatting>
  <conditionalFormatting sqref="C1159">
    <cfRule type="expression" dxfId="102" priority="108">
      <formula>CONTR_CORSIAapplied=FALSE</formula>
    </cfRule>
  </conditionalFormatting>
  <conditionalFormatting sqref="C1160">
    <cfRule type="expression" dxfId="101" priority="107">
      <formula>CONTR_CORSIAapplied=FALSE</formula>
    </cfRule>
  </conditionalFormatting>
  <conditionalFormatting sqref="C1161">
    <cfRule type="expression" dxfId="100" priority="106">
      <formula>CONTR_CORSIAapplied=FALSE</formula>
    </cfRule>
  </conditionalFormatting>
  <conditionalFormatting sqref="C1162">
    <cfRule type="expression" dxfId="99" priority="105">
      <formula>CONTR_CORSIAapplied=FALSE</formula>
    </cfRule>
  </conditionalFormatting>
  <conditionalFormatting sqref="C1163">
    <cfRule type="expression" dxfId="98" priority="104">
      <formula>CONTR_CORSIAapplied=FALSE</formula>
    </cfRule>
  </conditionalFormatting>
  <conditionalFormatting sqref="C1164">
    <cfRule type="expression" dxfId="97" priority="103">
      <formula>CONTR_CORSIAapplied=FALSE</formula>
    </cfRule>
  </conditionalFormatting>
  <conditionalFormatting sqref="C1165">
    <cfRule type="expression" dxfId="96" priority="102">
      <formula>CONTR_CORSIAapplied=FALSE</formula>
    </cfRule>
  </conditionalFormatting>
  <conditionalFormatting sqref="C1166">
    <cfRule type="expression" dxfId="95" priority="101">
      <formula>CONTR_CORSIAapplied=FALSE</formula>
    </cfRule>
  </conditionalFormatting>
  <conditionalFormatting sqref="C1167">
    <cfRule type="expression" dxfId="94" priority="100">
      <formula>CONTR_CORSIAapplied=FALSE</formula>
    </cfRule>
  </conditionalFormatting>
  <conditionalFormatting sqref="C1168">
    <cfRule type="expression" dxfId="93" priority="99">
      <formula>CONTR_CORSIAapplied=FALSE</formula>
    </cfRule>
  </conditionalFormatting>
  <conditionalFormatting sqref="C1169">
    <cfRule type="expression" dxfId="92" priority="98">
      <formula>CONTR_CORSIAapplied=FALSE</formula>
    </cfRule>
  </conditionalFormatting>
  <conditionalFormatting sqref="C1170">
    <cfRule type="expression" dxfId="91" priority="97">
      <formula>CONTR_CORSIAapplied=FALSE</formula>
    </cfRule>
  </conditionalFormatting>
  <conditionalFormatting sqref="C1171">
    <cfRule type="expression" dxfId="90" priority="96">
      <formula>CONTR_CORSIAapplied=FALSE</formula>
    </cfRule>
  </conditionalFormatting>
  <conditionalFormatting sqref="C1172">
    <cfRule type="expression" dxfId="89" priority="95">
      <formula>CONTR_CORSIAapplied=FALSE</formula>
    </cfRule>
  </conditionalFormatting>
  <conditionalFormatting sqref="C1173">
    <cfRule type="expression" dxfId="88" priority="94">
      <formula>CONTR_CORSIAapplied=FALSE</formula>
    </cfRule>
  </conditionalFormatting>
  <conditionalFormatting sqref="C1174">
    <cfRule type="expression" dxfId="87" priority="93">
      <formula>CONTR_CORSIAapplied=FALSE</formula>
    </cfRule>
  </conditionalFormatting>
  <conditionalFormatting sqref="C1174">
    <cfRule type="expression" dxfId="86" priority="92">
      <formula>AND(CNTR_ReportingYear&lt;2021,CNTR_ReportingYear&lt;&gt;"")</formula>
    </cfRule>
  </conditionalFormatting>
  <conditionalFormatting sqref="C1175">
    <cfRule type="expression" dxfId="85" priority="91">
      <formula>CONTR_CORSIAapplied=FALSE</formula>
    </cfRule>
  </conditionalFormatting>
  <conditionalFormatting sqref="C1175">
    <cfRule type="expression" dxfId="84" priority="90">
      <formula>AND(CNTR_ReportingYear&lt;2021,CNTR_ReportingYear&lt;&gt;"")</formula>
    </cfRule>
  </conditionalFormatting>
  <conditionalFormatting sqref="C1176">
    <cfRule type="expression" dxfId="83" priority="89">
      <formula>CONTR_CORSIAapplied=FALSE</formula>
    </cfRule>
  </conditionalFormatting>
  <conditionalFormatting sqref="C1176">
    <cfRule type="expression" dxfId="82" priority="88">
      <formula>AND(CNTR_ReportingYear&lt;2021,CNTR_ReportingYear&lt;&gt;"")</formula>
    </cfRule>
  </conditionalFormatting>
  <conditionalFormatting sqref="C1177">
    <cfRule type="expression" dxfId="81" priority="87">
      <formula>CONTR_CORSIAapplied=FALSE</formula>
    </cfRule>
  </conditionalFormatting>
  <conditionalFormatting sqref="C1177">
    <cfRule type="expression" dxfId="80" priority="86">
      <formula>AND(CNTR_ReportingYear&lt;2021,CNTR_ReportingYear&lt;&gt;"")</formula>
    </cfRule>
  </conditionalFormatting>
  <conditionalFormatting sqref="C1178">
    <cfRule type="expression" dxfId="79" priority="85">
      <formula>CONTR_CORSIAapplied=FALSE</formula>
    </cfRule>
  </conditionalFormatting>
  <conditionalFormatting sqref="C1178">
    <cfRule type="expression" dxfId="78" priority="84">
      <formula>AND(CNTR_ReportingYear&lt;2021,CNTR_ReportingYear&lt;&gt;"")</formula>
    </cfRule>
  </conditionalFormatting>
  <conditionalFormatting sqref="C1179">
    <cfRule type="expression" dxfId="77" priority="83">
      <formula>CONTR_CORSIAapplied=FALSE</formula>
    </cfRule>
  </conditionalFormatting>
  <conditionalFormatting sqref="C1179">
    <cfRule type="expression" dxfId="76" priority="82">
      <formula>AND(CNTR_ReportingYear&lt;2021,CNTR_ReportingYear&lt;&gt;"")</formula>
    </cfRule>
  </conditionalFormatting>
  <conditionalFormatting sqref="C1180">
    <cfRule type="expression" dxfId="75" priority="81">
      <formula>CONTR_CORSIAapplied=FALSE</formula>
    </cfRule>
  </conditionalFormatting>
  <conditionalFormatting sqref="C1180">
    <cfRule type="expression" dxfId="74" priority="80">
      <formula>AND(CNTR_ReportingYear&lt;2021,CNTR_ReportingYear&lt;&gt;"")</formula>
    </cfRule>
  </conditionalFormatting>
  <conditionalFormatting sqref="C1181">
    <cfRule type="expression" dxfId="73" priority="79">
      <formula>CONTR_CORSIAapplied=FALSE</formula>
    </cfRule>
  </conditionalFormatting>
  <conditionalFormatting sqref="C1182">
    <cfRule type="expression" dxfId="72" priority="78">
      <formula>CONTR_CORSIAapplied=FALSE</formula>
    </cfRule>
  </conditionalFormatting>
  <conditionalFormatting sqref="C1183">
    <cfRule type="expression" dxfId="71" priority="77">
      <formula>CONTR_CORSIAapplied=FALSE</formula>
    </cfRule>
  </conditionalFormatting>
  <conditionalFormatting sqref="C1184">
    <cfRule type="expression" dxfId="70" priority="76">
      <formula>CONTR_CORSIAapplied=FALSE</formula>
    </cfRule>
  </conditionalFormatting>
  <conditionalFormatting sqref="C1185">
    <cfRule type="expression" dxfId="69" priority="75">
      <formula>CONTR_CORSIAapplied=FALSE</formula>
    </cfRule>
  </conditionalFormatting>
  <conditionalFormatting sqref="C1186">
    <cfRule type="expression" dxfId="68" priority="74">
      <formula>CONTR_CORSIAapplied=FALSE</formula>
    </cfRule>
  </conditionalFormatting>
  <conditionalFormatting sqref="C1187">
    <cfRule type="expression" dxfId="67" priority="73">
      <formula>CONTR_CORSIAapplied=FALSE</formula>
    </cfRule>
  </conditionalFormatting>
  <conditionalFormatting sqref="C1188">
    <cfRule type="expression" dxfId="66" priority="72">
      <formula>CONTR_CORSIAapplied=FALSE</formula>
    </cfRule>
  </conditionalFormatting>
  <conditionalFormatting sqref="C1189">
    <cfRule type="expression" dxfId="65" priority="71">
      <formula>CONTR_CORSIAapplied=FALSE</formula>
    </cfRule>
  </conditionalFormatting>
  <conditionalFormatting sqref="C1190">
    <cfRule type="expression" dxfId="64" priority="70">
      <formula>CONTR_CORSIAapplied=FALSE</formula>
    </cfRule>
  </conditionalFormatting>
  <conditionalFormatting sqref="C1191">
    <cfRule type="expression" dxfId="63" priority="69">
      <formula>CONTR_CORSIAapplied=FALSE</formula>
    </cfRule>
  </conditionalFormatting>
  <conditionalFormatting sqref="C1192">
    <cfRule type="expression" dxfId="62" priority="68">
      <formula>CONTR_CORSIAapplied=FALSE</formula>
    </cfRule>
  </conditionalFormatting>
  <conditionalFormatting sqref="C1193">
    <cfRule type="expression" dxfId="61" priority="67">
      <formula>CONTR_CORSIAapplied=FALSE</formula>
    </cfRule>
  </conditionalFormatting>
  <conditionalFormatting sqref="C990">
    <cfRule type="expression" dxfId="60" priority="229" stopIfTrue="1">
      <formula>(ROUND(#REF!,0)&lt;&gt;0)</formula>
    </cfRule>
  </conditionalFormatting>
  <conditionalFormatting sqref="B1230">
    <cfRule type="expression" dxfId="59" priority="66">
      <formula>CONTR_CORSIAapplied=FALSE</formula>
    </cfRule>
  </conditionalFormatting>
  <conditionalFormatting sqref="B1262">
    <cfRule type="expression" dxfId="58" priority="65">
      <formula>CONTR_onlyCORSIA=TRUE</formula>
    </cfRule>
  </conditionalFormatting>
  <conditionalFormatting sqref="B1263">
    <cfRule type="expression" dxfId="57" priority="64">
      <formula>CONTR_onlyCORSIA=TRUE</formula>
    </cfRule>
  </conditionalFormatting>
  <conditionalFormatting sqref="B1264">
    <cfRule type="expression" dxfId="56" priority="63">
      <formula>CONTR_onlyCORSIA=TRUE</formula>
    </cfRule>
  </conditionalFormatting>
  <conditionalFormatting sqref="B1265">
    <cfRule type="expression" dxfId="55" priority="62">
      <formula>CONTR_onlyCORSIA=TRUE</formula>
    </cfRule>
  </conditionalFormatting>
  <conditionalFormatting sqref="B1266">
    <cfRule type="expression" dxfId="54" priority="61">
      <formula>CONTR_onlyCORSIA=TRUE</formula>
    </cfRule>
  </conditionalFormatting>
  <conditionalFormatting sqref="B1267">
    <cfRule type="expression" dxfId="53" priority="60">
      <formula>CONTR_onlyCORSIA=TRUE</formula>
    </cfRule>
  </conditionalFormatting>
  <conditionalFormatting sqref="B1268">
    <cfRule type="expression" dxfId="52" priority="59">
      <formula>CONTR_onlyCORSIA=TRUE</formula>
    </cfRule>
  </conditionalFormatting>
  <conditionalFormatting sqref="B1292">
    <cfRule type="expression" dxfId="51" priority="34">
      <formula>CONTR_onlyCORSIA=TRUE</formula>
    </cfRule>
  </conditionalFormatting>
  <conditionalFormatting sqref="B1269">
    <cfRule type="expression" dxfId="50" priority="57">
      <formula>CONTR_onlyCORSIA=TRUE</formula>
    </cfRule>
  </conditionalFormatting>
  <conditionalFormatting sqref="B1270">
    <cfRule type="expression" dxfId="49" priority="56">
      <formula>CONTR_onlyCORSIA=TRUE</formula>
    </cfRule>
  </conditionalFormatting>
  <conditionalFormatting sqref="B1271">
    <cfRule type="expression" dxfId="48" priority="55">
      <formula>CONTR_onlyCORSIA=TRUE</formula>
    </cfRule>
  </conditionalFormatting>
  <conditionalFormatting sqref="B1272">
    <cfRule type="expression" dxfId="47" priority="53">
      <formula>CONTR_onlyCORSIA=TRUE</formula>
    </cfRule>
  </conditionalFormatting>
  <conditionalFormatting sqref="B1273">
    <cfRule type="expression" dxfId="46" priority="51">
      <formula>CONTR_onlyCORSIA=TRUE</formula>
    </cfRule>
  </conditionalFormatting>
  <conditionalFormatting sqref="B1274">
    <cfRule type="expression" dxfId="45" priority="49">
      <formula>CONTR_onlyCORSIA=TRUE</formula>
    </cfRule>
  </conditionalFormatting>
  <conditionalFormatting sqref="B1275">
    <cfRule type="expression" dxfId="44" priority="48">
      <formula>CONTR_onlyCORSIA=TRUE</formula>
    </cfRule>
  </conditionalFormatting>
  <conditionalFormatting sqref="B1276">
    <cfRule type="expression" dxfId="43" priority="47">
      <formula>CONTR_onlyCORSIA=TRUE</formula>
    </cfRule>
  </conditionalFormatting>
  <conditionalFormatting sqref="B1277">
    <cfRule type="expression" dxfId="42" priority="45">
      <formula>CONTR_CORSIAapplied=FALSE</formula>
    </cfRule>
  </conditionalFormatting>
  <conditionalFormatting sqref="B1279">
    <cfRule type="expression" dxfId="41" priority="43">
      <formula>CONTR_onlyCORSIA=TRUE</formula>
    </cfRule>
  </conditionalFormatting>
  <conditionalFormatting sqref="B1280">
    <cfRule type="expression" dxfId="40" priority="42">
      <formula>CONTR_onlyCORSIA=TRUE</formula>
    </cfRule>
  </conditionalFormatting>
  <conditionalFormatting sqref="B1281">
    <cfRule type="expression" dxfId="39" priority="41">
      <formula>CONTR_onlyCORSIA=TRUE</formula>
    </cfRule>
  </conditionalFormatting>
  <conditionalFormatting sqref="B1282">
    <cfRule type="expression" dxfId="38" priority="40">
      <formula>CONTR_onlyCORSIA=TRUE</formula>
    </cfRule>
  </conditionalFormatting>
  <conditionalFormatting sqref="B1283">
    <cfRule type="expression" dxfId="37" priority="39">
      <formula>CONTR_onlyCORSIA=TRUE</formula>
    </cfRule>
  </conditionalFormatting>
  <conditionalFormatting sqref="B1284">
    <cfRule type="expression" dxfId="36" priority="38">
      <formula>CONTR_onlyCORSIA=TRUE</formula>
    </cfRule>
  </conditionalFormatting>
  <conditionalFormatting sqref="B1285">
    <cfRule type="expression" dxfId="35" priority="37">
      <formula>CONTR_onlyCORSIA=TRUE</formula>
    </cfRule>
  </conditionalFormatting>
  <conditionalFormatting sqref="B1287">
    <cfRule type="expression" dxfId="34" priority="36">
      <formula>CONTR_onlyCORSIA=TRUE</formula>
    </cfRule>
  </conditionalFormatting>
  <conditionalFormatting sqref="B1288">
    <cfRule type="expression" dxfId="33" priority="35">
      <formula>CONTR_onlyCORSIA=TRUE</formula>
    </cfRule>
  </conditionalFormatting>
  <conditionalFormatting sqref="C1262">
    <cfRule type="expression" dxfId="32" priority="33">
      <formula>CONTR_onlyCORSIA=TRUE</formula>
    </cfRule>
  </conditionalFormatting>
  <conditionalFormatting sqref="C1263">
    <cfRule type="expression" dxfId="31" priority="32">
      <formula>CONTR_onlyCORSIA=TRUE</formula>
    </cfRule>
  </conditionalFormatting>
  <conditionalFormatting sqref="C1264">
    <cfRule type="expression" dxfId="30" priority="31">
      <formula>CONTR_onlyCORSIA=TRUE</formula>
    </cfRule>
  </conditionalFormatting>
  <conditionalFormatting sqref="C1265">
    <cfRule type="expression" dxfId="29" priority="30">
      <formula>CONTR_onlyCORSIA=TRUE</formula>
    </cfRule>
  </conditionalFormatting>
  <conditionalFormatting sqref="C1266">
    <cfRule type="expression" dxfId="28" priority="29">
      <formula>CONTR_onlyCORSIA=TRUE</formula>
    </cfRule>
  </conditionalFormatting>
  <conditionalFormatting sqref="C1267">
    <cfRule type="expression" dxfId="27" priority="28">
      <formula>CONTR_onlyCORSIA=TRUE</formula>
    </cfRule>
  </conditionalFormatting>
  <conditionalFormatting sqref="C1268">
    <cfRule type="expression" dxfId="26" priority="27">
      <formula>CONTR_onlyCORSIA=TRUE</formula>
    </cfRule>
  </conditionalFormatting>
  <conditionalFormatting sqref="C1292">
    <cfRule type="expression" dxfId="25" priority="8">
      <formula>CONTR_onlyCORSIA=TRUE</formula>
    </cfRule>
  </conditionalFormatting>
  <conditionalFormatting sqref="C1269">
    <cfRule type="expression" dxfId="24" priority="26">
      <formula>CONTR_onlyCORSIA=TRUE</formula>
    </cfRule>
  </conditionalFormatting>
  <conditionalFormatting sqref="C1270">
    <cfRule type="expression" dxfId="23" priority="25">
      <formula>CONTR_onlyCORSIA=TRUE</formula>
    </cfRule>
  </conditionalFormatting>
  <conditionalFormatting sqref="C1271">
    <cfRule type="expression" dxfId="22" priority="24">
      <formula>CONTR_onlyCORSIA=TRUE</formula>
    </cfRule>
  </conditionalFormatting>
  <conditionalFormatting sqref="C1272">
    <cfRule type="expression" dxfId="21" priority="23">
      <formula>CONTR_onlyCORSIA=TRUE</formula>
    </cfRule>
  </conditionalFormatting>
  <conditionalFormatting sqref="C1273">
    <cfRule type="expression" dxfId="20" priority="22">
      <formula>CONTR_onlyCORSIA=TRUE</formula>
    </cfRule>
  </conditionalFormatting>
  <conditionalFormatting sqref="C1274">
    <cfRule type="expression" dxfId="19" priority="21">
      <formula>CONTR_onlyCORSIA=TRUE</formula>
    </cfRule>
  </conditionalFormatting>
  <conditionalFormatting sqref="C1275">
    <cfRule type="expression" dxfId="18" priority="20">
      <formula>CONTR_onlyCORSIA=TRUE</formula>
    </cfRule>
  </conditionalFormatting>
  <conditionalFormatting sqref="C1276">
    <cfRule type="expression" dxfId="17" priority="19">
      <formula>CONTR_onlyCORSIA=TRUE</formula>
    </cfRule>
  </conditionalFormatting>
  <conditionalFormatting sqref="C1277">
    <cfRule type="expression" dxfId="16" priority="18">
      <formula>CONTR_CORSIAapplied=FALSE</formula>
    </cfRule>
  </conditionalFormatting>
  <conditionalFormatting sqref="C1279">
    <cfRule type="expression" dxfId="15" priority="17">
      <formula>CONTR_onlyCORSIA=TRUE</formula>
    </cfRule>
  </conditionalFormatting>
  <conditionalFormatting sqref="C1280">
    <cfRule type="expression" dxfId="14" priority="16">
      <formula>CONTR_onlyCORSIA=TRUE</formula>
    </cfRule>
  </conditionalFormatting>
  <conditionalFormatting sqref="C1281">
    <cfRule type="expression" dxfId="13" priority="15">
      <formula>CONTR_onlyCORSIA=TRUE</formula>
    </cfRule>
  </conditionalFormatting>
  <conditionalFormatting sqref="C1282">
    <cfRule type="expression" dxfId="12" priority="14">
      <formula>CONTR_onlyCORSIA=TRUE</formula>
    </cfRule>
  </conditionalFormatting>
  <conditionalFormatting sqref="C1283">
    <cfRule type="expression" dxfId="11" priority="13">
      <formula>CONTR_onlyCORSIA=TRUE</formula>
    </cfRule>
  </conditionalFormatting>
  <conditionalFormatting sqref="C1284">
    <cfRule type="expression" dxfId="10" priority="12">
      <formula>CONTR_onlyCORSIA=TRUE</formula>
    </cfRule>
  </conditionalFormatting>
  <conditionalFormatting sqref="C1285">
    <cfRule type="expression" dxfId="9" priority="11">
      <formula>CONTR_onlyCORSIA=TRUE</formula>
    </cfRule>
  </conditionalFormatting>
  <conditionalFormatting sqref="C1287">
    <cfRule type="expression" dxfId="8" priority="10">
      <formula>CONTR_onlyCORSIA=TRUE</formula>
    </cfRule>
  </conditionalFormatting>
  <conditionalFormatting sqref="C1288">
    <cfRule type="expression" dxfId="7" priority="9">
      <formula>CONTR_onlyCORSIA=TRUE</formula>
    </cfRule>
  </conditionalFormatting>
  <conditionalFormatting sqref="B882">
    <cfRule type="expression" dxfId="6" priority="7" stopIfTrue="1">
      <formula>$H$24</formula>
    </cfRule>
  </conditionalFormatting>
  <conditionalFormatting sqref="B902">
    <cfRule type="expression" dxfId="5" priority="6" stopIfTrue="1">
      <formula>($H$12=TRUE)</formula>
    </cfRule>
  </conditionalFormatting>
  <conditionalFormatting sqref="B947">
    <cfRule type="expression" dxfId="4" priority="5" stopIfTrue="1">
      <formula>($H$99=TRUE)</formula>
    </cfRule>
  </conditionalFormatting>
  <conditionalFormatting sqref="B957">
    <cfRule type="expression" dxfId="3" priority="4" stopIfTrue="1">
      <formula>($H$99=TRUE)</formula>
    </cfRule>
  </conditionalFormatting>
  <conditionalFormatting sqref="B958">
    <cfRule type="expression" dxfId="2" priority="3" stopIfTrue="1">
      <formula>($H$99=TRUE)</formula>
    </cfRule>
  </conditionalFormatting>
  <conditionalFormatting sqref="B959">
    <cfRule type="expression" dxfId="1" priority="2" stopIfTrue="1">
      <formula>($H$99=TRUE)</formula>
    </cfRule>
  </conditionalFormatting>
  <conditionalFormatting sqref="B990">
    <cfRule type="expression" dxfId="0" priority="1" stopIfTrue="1">
      <formula>(ROUND(#REF!,0)&lt;&gt;0)</formula>
    </cfRule>
  </conditionalFormatting>
  <hyperlinks>
    <hyperlink ref="C36" r:id="rId1"/>
    <hyperlink ref="C38" r:id="rId2"/>
    <hyperlink ref="B1052" r:id="rId3"/>
  </hyperlinks>
  <pageMargins left="0.7" right="0.7" top="0.78740157499999996" bottom="0.78740157499999996" header="0.3" footer="0.3"/>
  <pageSetup paperSize="132" orientation="portrait" r:id="rId4"/>
  <headerFooter>
    <oddHeader>&amp;L&amp;F, &amp;A&amp;R&amp;D, &amp;T</oddHeader>
    <oddFooter>&amp;C&amp;P / &amp;N</oddFooter>
  </headerFooter>
  <legacy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E98"/>
  <sheetViews>
    <sheetView zoomScale="115" zoomScaleNormal="115" workbookViewId="0">
      <selection activeCell="J14" sqref="J14"/>
    </sheetView>
  </sheetViews>
  <sheetFormatPr defaultColWidth="11.44140625" defaultRowHeight="13.2" x14ac:dyDescent="0.25"/>
  <cols>
    <col min="1" max="1" width="17.109375" style="4" customWidth="1"/>
    <col min="2" max="2" width="34.6640625" style="4" customWidth="1"/>
    <col min="3" max="3" width="15.109375" style="4" customWidth="1"/>
    <col min="4" max="16384" width="11.44140625" style="4"/>
  </cols>
  <sheetData>
    <row r="1" spans="1:5" ht="13.8" thickBot="1" x14ac:dyDescent="0.3">
      <c r="A1" s="28" t="s">
        <v>35</v>
      </c>
    </row>
    <row r="2" spans="1:5" ht="13.8" thickBot="1" x14ac:dyDescent="0.3">
      <c r="A2" s="42" t="s">
        <v>36</v>
      </c>
      <c r="B2" s="43" t="s">
        <v>1446</v>
      </c>
    </row>
    <row r="3" spans="1:5" ht="13.8" thickBot="1" x14ac:dyDescent="0.3">
      <c r="A3" s="44" t="s">
        <v>34</v>
      </c>
      <c r="B3" s="45">
        <v>44399</v>
      </c>
      <c r="C3" s="46" t="str">
        <f>IF(ISNUMBER(MATCH(B3,A22:A36,0)),VLOOKUP(B3,A22:B36,2,FALSE),"---")</f>
        <v>AER EU &amp; CH ETS &amp; CORSIA_PL_pl_220721.xls</v>
      </c>
      <c r="D3" s="47"/>
      <c r="E3" s="48"/>
    </row>
    <row r="4" spans="1:5" x14ac:dyDescent="0.25">
      <c r="A4" s="49" t="s">
        <v>47</v>
      </c>
      <c r="B4" s="50" t="s">
        <v>1530</v>
      </c>
    </row>
    <row r="5" spans="1:5" ht="13.8" thickBot="1" x14ac:dyDescent="0.3">
      <c r="A5" s="51" t="s">
        <v>38</v>
      </c>
      <c r="B5" s="52" t="s">
        <v>1576</v>
      </c>
    </row>
    <row r="7" spans="1:5" x14ac:dyDescent="0.25">
      <c r="A7" s="53" t="s">
        <v>37</v>
      </c>
    </row>
    <row r="8" spans="1:5" x14ac:dyDescent="0.25">
      <c r="A8" s="5" t="s">
        <v>43</v>
      </c>
      <c r="B8" s="5"/>
      <c r="C8" s="6" t="s">
        <v>39</v>
      </c>
    </row>
    <row r="9" spans="1:5" x14ac:dyDescent="0.25">
      <c r="A9" s="5" t="s">
        <v>44</v>
      </c>
      <c r="B9" s="5"/>
      <c r="C9" s="6" t="s">
        <v>40</v>
      </c>
    </row>
    <row r="10" spans="1:5" x14ac:dyDescent="0.25">
      <c r="A10" s="5" t="s">
        <v>45</v>
      </c>
      <c r="B10" s="5"/>
      <c r="C10" s="6" t="s">
        <v>41</v>
      </c>
    </row>
    <row r="11" spans="1:5" x14ac:dyDescent="0.25">
      <c r="A11" s="5" t="s">
        <v>46</v>
      </c>
      <c r="B11" s="5"/>
      <c r="C11" s="6" t="s">
        <v>42</v>
      </c>
    </row>
    <row r="12" spans="1:5" x14ac:dyDescent="0.25">
      <c r="A12" s="5" t="s">
        <v>815</v>
      </c>
      <c r="B12" s="5"/>
      <c r="C12" s="6" t="s">
        <v>816</v>
      </c>
    </row>
    <row r="13" spans="1:5" x14ac:dyDescent="0.25">
      <c r="A13" s="5" t="s">
        <v>817</v>
      </c>
      <c r="B13" s="5"/>
      <c r="C13" s="6" t="s">
        <v>818</v>
      </c>
    </row>
    <row r="14" spans="1:5" x14ac:dyDescent="0.25">
      <c r="A14" s="5" t="s">
        <v>819</v>
      </c>
      <c r="B14" s="5"/>
      <c r="C14" s="6" t="s">
        <v>820</v>
      </c>
    </row>
    <row r="15" spans="1:5" x14ac:dyDescent="0.25">
      <c r="A15" s="65" t="s">
        <v>979</v>
      </c>
      <c r="B15" s="5"/>
      <c r="C15" s="66" t="s">
        <v>980</v>
      </c>
    </row>
    <row r="16" spans="1:5" x14ac:dyDescent="0.25">
      <c r="A16" s="65" t="s">
        <v>981</v>
      </c>
      <c r="B16" s="5"/>
      <c r="C16" s="66" t="s">
        <v>982</v>
      </c>
    </row>
    <row r="17" spans="1:4" x14ac:dyDescent="0.25">
      <c r="A17" s="65" t="s">
        <v>983</v>
      </c>
      <c r="B17" s="5"/>
      <c r="C17" s="66" t="s">
        <v>984</v>
      </c>
    </row>
    <row r="18" spans="1:4" x14ac:dyDescent="0.25">
      <c r="A18" s="65" t="s">
        <v>1217</v>
      </c>
      <c r="B18" s="5"/>
      <c r="C18" s="66" t="s">
        <v>1218</v>
      </c>
    </row>
    <row r="19" spans="1:4" x14ac:dyDescent="0.25">
      <c r="A19" s="65" t="s">
        <v>1446</v>
      </c>
      <c r="B19" s="5"/>
      <c r="C19" s="66" t="s">
        <v>1447</v>
      </c>
    </row>
    <row r="20" spans="1:4" x14ac:dyDescent="0.25">
      <c r="A20" s="14"/>
    </row>
    <row r="21" spans="1:4" x14ac:dyDescent="0.25">
      <c r="A21" s="28" t="s">
        <v>145</v>
      </c>
      <c r="B21" s="28" t="s">
        <v>95</v>
      </c>
      <c r="C21" s="28" t="s">
        <v>781</v>
      </c>
    </row>
    <row r="22" spans="1:4" x14ac:dyDescent="0.25">
      <c r="A22" s="54">
        <v>41233</v>
      </c>
      <c r="B22" s="55" t="s">
        <v>1327</v>
      </c>
      <c r="C22" s="67" t="s">
        <v>1159</v>
      </c>
      <c r="D22" s="56"/>
    </row>
    <row r="23" spans="1:4" x14ac:dyDescent="0.25">
      <c r="A23" s="57">
        <v>41299</v>
      </c>
      <c r="B23" s="58" t="s">
        <v>1328</v>
      </c>
      <c r="C23" s="58" t="s">
        <v>1162</v>
      </c>
      <c r="D23" s="59"/>
    </row>
    <row r="24" spans="1:4" x14ac:dyDescent="0.25">
      <c r="A24" s="57">
        <v>41342</v>
      </c>
      <c r="B24" s="58" t="s">
        <v>1329</v>
      </c>
      <c r="C24" s="58" t="s">
        <v>1188</v>
      </c>
      <c r="D24" s="59"/>
    </row>
    <row r="25" spans="1:4" x14ac:dyDescent="0.25">
      <c r="A25" s="57">
        <v>41355</v>
      </c>
      <c r="B25" s="58" t="s">
        <v>1330</v>
      </c>
      <c r="C25" s="63" t="s">
        <v>1198</v>
      </c>
      <c r="D25" s="59"/>
    </row>
    <row r="26" spans="1:4" x14ac:dyDescent="0.25">
      <c r="A26" s="57">
        <v>41390</v>
      </c>
      <c r="B26" s="58" t="s">
        <v>1331</v>
      </c>
      <c r="C26" s="58" t="s">
        <v>1200</v>
      </c>
      <c r="D26" s="59"/>
    </row>
    <row r="27" spans="1:4" x14ac:dyDescent="0.25">
      <c r="A27" s="57">
        <v>42332</v>
      </c>
      <c r="B27" s="58" t="s">
        <v>1332</v>
      </c>
      <c r="C27" s="63" t="s">
        <v>1211</v>
      </c>
      <c r="D27" s="59"/>
    </row>
    <row r="28" spans="1:4" x14ac:dyDescent="0.25">
      <c r="A28" s="57">
        <v>42354</v>
      </c>
      <c r="B28" s="58" t="s">
        <v>1333</v>
      </c>
      <c r="C28" s="63" t="s">
        <v>1214</v>
      </c>
      <c r="D28" s="59"/>
    </row>
    <row r="29" spans="1:4" x14ac:dyDescent="0.25">
      <c r="A29" s="57">
        <v>43633</v>
      </c>
      <c r="B29" s="58" t="str">
        <f t="shared" ref="B29:B34" si="0">IF(ISBLANK($A29),"---", VLOOKUP($B$2,$A$8:$C$19,3,0) &amp; "_" &amp; VLOOKUP($B$4,$A$39:$B$71,2,0)&amp;"_"&amp;VLOOKUP($B$5,$A$74:$B$98,2,0)&amp;"_"&amp; TEXT(DAY($A29),"0#")&amp; TEXT(MONTH($A29),"0#")&amp; TEXT(YEAR($A29)-2000,"0#")&amp;".xls")</f>
        <v>AER EU &amp; CH ETS &amp; CORSIA_PL_pl_170619.xls</v>
      </c>
      <c r="C29" s="63" t="s">
        <v>1339</v>
      </c>
      <c r="D29" s="59"/>
    </row>
    <row r="30" spans="1:4" x14ac:dyDescent="0.25">
      <c r="A30" s="57">
        <v>43756</v>
      </c>
      <c r="B30" s="58" t="str">
        <f t="shared" si="0"/>
        <v>AER EU &amp; CH ETS &amp; CORSIA_PL_pl_181019.xls</v>
      </c>
      <c r="C30" s="63" t="s">
        <v>1345</v>
      </c>
      <c r="D30" s="59"/>
    </row>
    <row r="31" spans="1:4" x14ac:dyDescent="0.25">
      <c r="A31" s="57">
        <v>43814</v>
      </c>
      <c r="B31" s="58" t="str">
        <f t="shared" si="0"/>
        <v>AER EU &amp; CH ETS &amp; CORSIA_PL_pl_151219.xls</v>
      </c>
      <c r="C31" s="63" t="s">
        <v>1424</v>
      </c>
      <c r="D31" s="59"/>
    </row>
    <row r="32" spans="1:4" x14ac:dyDescent="0.25">
      <c r="A32" s="57">
        <v>43852</v>
      </c>
      <c r="B32" s="58" t="str">
        <f t="shared" si="0"/>
        <v>AER EU &amp; CH ETS &amp; CORSIA_PL_pl_220120.xls</v>
      </c>
      <c r="C32" s="63" t="s">
        <v>1444</v>
      </c>
      <c r="D32" s="59"/>
    </row>
    <row r="33" spans="1:4" x14ac:dyDescent="0.25">
      <c r="A33" s="57">
        <v>44103</v>
      </c>
      <c r="B33" s="58" t="str">
        <f t="shared" si="0"/>
        <v>AER EU &amp; CH ETS &amp; CORSIA_PL_pl_290920.xls</v>
      </c>
      <c r="C33" s="63" t="s">
        <v>1448</v>
      </c>
      <c r="D33" s="59"/>
    </row>
    <row r="34" spans="1:4" x14ac:dyDescent="0.25">
      <c r="A34" s="57">
        <v>44153</v>
      </c>
      <c r="B34" s="58" t="str">
        <f t="shared" si="0"/>
        <v>AER EU &amp; CH ETS &amp; CORSIA_PL_pl_181120.xls</v>
      </c>
      <c r="C34" s="63" t="s">
        <v>1497</v>
      </c>
      <c r="D34" s="59"/>
    </row>
    <row r="35" spans="1:4" x14ac:dyDescent="0.25">
      <c r="A35" s="57">
        <v>44207</v>
      </c>
      <c r="B35" s="58" t="str">
        <f>IF(ISBLANK($A35),"---", VLOOKUP($B$2,$A$8:$C$19,3,0) &amp; "_" &amp; VLOOKUP($B$4,$A$39:$B$71,2,0)&amp;"_"&amp;VLOOKUP($B$5,$A$74:$B$98,2,0)&amp;"_"&amp; TEXT(DAY($A35),"0#")&amp; TEXT(MONTH($A35),"0#")&amp; TEXT(YEAR($A35)-2000,"0#")&amp;".xls")</f>
        <v>AER EU &amp; CH ETS &amp; CORSIA_PL_pl_110121.xls</v>
      </c>
      <c r="C35" s="638" t="s">
        <v>1577</v>
      </c>
      <c r="D35" s="59"/>
    </row>
    <row r="36" spans="1:4" x14ac:dyDescent="0.25">
      <c r="A36" s="60">
        <v>44399</v>
      </c>
      <c r="B36" s="61" t="str">
        <f>IF(ISBLANK($A36),"---", VLOOKUP($B$2,$A$8:$C$19,3,0) &amp; "_" &amp; VLOOKUP($B$4,$A$39:$B$71,2,0)&amp;"_"&amp;VLOOKUP($B$5,$A$74:$B$98,2,0)&amp;"_"&amp; TEXT(DAY($A36),"0#")&amp; TEXT(MONTH($A36),"0#")&amp; TEXT(YEAR($A36)-2000,"0#")&amp;".xls")</f>
        <v>AER EU &amp; CH ETS &amp; CORSIA_PL_pl_220721.xls</v>
      </c>
      <c r="C36" s="781" t="s">
        <v>2117</v>
      </c>
      <c r="D36" s="62"/>
    </row>
    <row r="38" spans="1:4" x14ac:dyDescent="0.25">
      <c r="A38" s="28" t="s">
        <v>47</v>
      </c>
    </row>
    <row r="39" spans="1:4" x14ac:dyDescent="0.25">
      <c r="A39" s="40" t="s">
        <v>48</v>
      </c>
      <c r="B39" s="40" t="s">
        <v>96</v>
      </c>
    </row>
    <row r="40" spans="1:4" x14ac:dyDescent="0.25">
      <c r="A40" s="40" t="s">
        <v>821</v>
      </c>
      <c r="B40" s="40" t="s">
        <v>822</v>
      </c>
    </row>
    <row r="41" spans="1:4" x14ac:dyDescent="0.25">
      <c r="A41" s="40" t="s">
        <v>292</v>
      </c>
      <c r="B41" s="40" t="s">
        <v>97</v>
      </c>
    </row>
    <row r="42" spans="1:4" x14ac:dyDescent="0.25">
      <c r="A42" s="40" t="s">
        <v>294</v>
      </c>
      <c r="B42" s="40" t="s">
        <v>98</v>
      </c>
    </row>
    <row r="43" spans="1:4" x14ac:dyDescent="0.25">
      <c r="A43" s="40" t="s">
        <v>297</v>
      </c>
      <c r="B43" s="40" t="s">
        <v>99</v>
      </c>
    </row>
    <row r="44" spans="1:4" x14ac:dyDescent="0.25">
      <c r="A44" s="40" t="s">
        <v>463</v>
      </c>
      <c r="B44" s="40" t="s">
        <v>823</v>
      </c>
    </row>
    <row r="45" spans="1:4" x14ac:dyDescent="0.25">
      <c r="A45" s="40" t="s">
        <v>299</v>
      </c>
      <c r="B45" s="40" t="s">
        <v>100</v>
      </c>
    </row>
    <row r="46" spans="1:4" x14ac:dyDescent="0.25">
      <c r="A46" s="507" t="s">
        <v>1411</v>
      </c>
      <c r="B46" s="40" t="s">
        <v>101</v>
      </c>
    </row>
    <row r="47" spans="1:4" x14ac:dyDescent="0.25">
      <c r="A47" s="40" t="s">
        <v>304</v>
      </c>
      <c r="B47" s="40" t="s">
        <v>102</v>
      </c>
    </row>
    <row r="48" spans="1:4" x14ac:dyDescent="0.25">
      <c r="A48" s="40" t="s">
        <v>307</v>
      </c>
      <c r="B48" s="40" t="s">
        <v>103</v>
      </c>
    </row>
    <row r="49" spans="1:2" x14ac:dyDescent="0.25">
      <c r="A49" s="40" t="s">
        <v>309</v>
      </c>
      <c r="B49" s="40" t="s">
        <v>104</v>
      </c>
    </row>
    <row r="50" spans="1:2" x14ac:dyDescent="0.25">
      <c r="A50" s="40" t="s">
        <v>311</v>
      </c>
      <c r="B50" s="40" t="s">
        <v>105</v>
      </c>
    </row>
    <row r="51" spans="1:2" x14ac:dyDescent="0.25">
      <c r="A51" s="40" t="s">
        <v>314</v>
      </c>
      <c r="B51" s="40" t="s">
        <v>106</v>
      </c>
    </row>
    <row r="52" spans="1:2" x14ac:dyDescent="0.25">
      <c r="A52" s="40" t="s">
        <v>316</v>
      </c>
      <c r="B52" s="40" t="s">
        <v>107</v>
      </c>
    </row>
    <row r="53" spans="1:2" x14ac:dyDescent="0.25">
      <c r="A53" s="40" t="s">
        <v>318</v>
      </c>
      <c r="B53" s="40" t="s">
        <v>108</v>
      </c>
    </row>
    <row r="54" spans="1:2" x14ac:dyDescent="0.25">
      <c r="A54" s="40" t="s">
        <v>521</v>
      </c>
      <c r="B54" s="40" t="s">
        <v>824</v>
      </c>
    </row>
    <row r="55" spans="1:2" x14ac:dyDescent="0.25">
      <c r="A55" s="40" t="s">
        <v>320</v>
      </c>
      <c r="B55" s="40" t="s">
        <v>109</v>
      </c>
    </row>
    <row r="56" spans="1:2" x14ac:dyDescent="0.25">
      <c r="A56" s="40" t="s">
        <v>322</v>
      </c>
      <c r="B56" s="40" t="s">
        <v>110</v>
      </c>
    </row>
    <row r="57" spans="1:2" x14ac:dyDescent="0.25">
      <c r="A57" s="40" t="s">
        <v>324</v>
      </c>
      <c r="B57" s="40" t="s">
        <v>111</v>
      </c>
    </row>
    <row r="58" spans="1:2" x14ac:dyDescent="0.25">
      <c r="A58" s="40" t="s">
        <v>541</v>
      </c>
      <c r="B58" s="40" t="s">
        <v>825</v>
      </c>
    </row>
    <row r="59" spans="1:2" x14ac:dyDescent="0.25">
      <c r="A59" s="40" t="s">
        <v>326</v>
      </c>
      <c r="B59" s="40" t="s">
        <v>112</v>
      </c>
    </row>
    <row r="60" spans="1:2" x14ac:dyDescent="0.25">
      <c r="A60" s="40" t="s">
        <v>328</v>
      </c>
      <c r="B60" s="40" t="s">
        <v>113</v>
      </c>
    </row>
    <row r="61" spans="1:2" x14ac:dyDescent="0.25">
      <c r="A61" s="40" t="s">
        <v>330</v>
      </c>
      <c r="B61" s="40" t="s">
        <v>114</v>
      </c>
    </row>
    <row r="62" spans="1:2" x14ac:dyDescent="0.25">
      <c r="A62" s="40" t="s">
        <v>333</v>
      </c>
      <c r="B62" s="40" t="s">
        <v>115</v>
      </c>
    </row>
    <row r="63" spans="1:2" x14ac:dyDescent="0.25">
      <c r="A63" s="40" t="s">
        <v>577</v>
      </c>
      <c r="B63" s="40" t="s">
        <v>826</v>
      </c>
    </row>
    <row r="64" spans="1:2" x14ac:dyDescent="0.25">
      <c r="A64" s="636" t="s">
        <v>1530</v>
      </c>
      <c r="B64" s="40" t="s">
        <v>116</v>
      </c>
    </row>
    <row r="65" spans="1:2" x14ac:dyDescent="0.25">
      <c r="A65" s="40" t="s">
        <v>340</v>
      </c>
      <c r="B65" s="40" t="s">
        <v>117</v>
      </c>
    </row>
    <row r="66" spans="1:2" x14ac:dyDescent="0.25">
      <c r="A66" s="40" t="s">
        <v>343</v>
      </c>
      <c r="B66" s="40" t="s">
        <v>118</v>
      </c>
    </row>
    <row r="67" spans="1:2" x14ac:dyDescent="0.25">
      <c r="A67" s="40" t="s">
        <v>346</v>
      </c>
      <c r="B67" s="40" t="s">
        <v>119</v>
      </c>
    </row>
    <row r="68" spans="1:2" x14ac:dyDescent="0.25">
      <c r="A68" s="40" t="s">
        <v>348</v>
      </c>
      <c r="B68" s="40" t="s">
        <v>120</v>
      </c>
    </row>
    <row r="69" spans="1:2" x14ac:dyDescent="0.25">
      <c r="A69" s="40" t="s">
        <v>351</v>
      </c>
      <c r="B69" s="40" t="s">
        <v>121</v>
      </c>
    </row>
    <row r="70" spans="1:2" x14ac:dyDescent="0.25">
      <c r="A70" s="40" t="s">
        <v>353</v>
      </c>
      <c r="B70" s="40" t="s">
        <v>122</v>
      </c>
    </row>
    <row r="71" spans="1:2" x14ac:dyDescent="0.25">
      <c r="A71" s="40" t="s">
        <v>360</v>
      </c>
      <c r="B71" s="40" t="s">
        <v>123</v>
      </c>
    </row>
    <row r="73" spans="1:2" x14ac:dyDescent="0.25">
      <c r="A73" s="18" t="s">
        <v>146</v>
      </c>
    </row>
    <row r="74" spans="1:2" x14ac:dyDescent="0.25">
      <c r="A74" s="41" t="s">
        <v>49</v>
      </c>
      <c r="B74" s="41" t="s">
        <v>50</v>
      </c>
    </row>
    <row r="75" spans="1:2" x14ac:dyDescent="0.25">
      <c r="A75" s="41" t="s">
        <v>51</v>
      </c>
      <c r="B75" s="41" t="s">
        <v>52</v>
      </c>
    </row>
    <row r="76" spans="1:2" x14ac:dyDescent="0.25">
      <c r="A76" s="41" t="s">
        <v>827</v>
      </c>
      <c r="B76" s="41" t="s">
        <v>828</v>
      </c>
    </row>
    <row r="77" spans="1:2" x14ac:dyDescent="0.25">
      <c r="A77" s="41" t="s">
        <v>53</v>
      </c>
      <c r="B77" s="41" t="s">
        <v>54</v>
      </c>
    </row>
    <row r="78" spans="1:2" x14ac:dyDescent="0.25">
      <c r="A78" s="41" t="s">
        <v>55</v>
      </c>
      <c r="B78" s="41" t="s">
        <v>56</v>
      </c>
    </row>
    <row r="79" spans="1:2" x14ac:dyDescent="0.25">
      <c r="A79" s="41" t="s">
        <v>57</v>
      </c>
      <c r="B79" s="41" t="s">
        <v>58</v>
      </c>
    </row>
    <row r="80" spans="1:2" x14ac:dyDescent="0.25">
      <c r="A80" s="41" t="s">
        <v>59</v>
      </c>
      <c r="B80" s="41" t="s">
        <v>60</v>
      </c>
    </row>
    <row r="81" spans="1:2" x14ac:dyDescent="0.25">
      <c r="A81" s="41" t="s">
        <v>61</v>
      </c>
      <c r="B81" s="41" t="s">
        <v>62</v>
      </c>
    </row>
    <row r="82" spans="1:2" x14ac:dyDescent="0.25">
      <c r="A82" s="41" t="s">
        <v>63</v>
      </c>
      <c r="B82" s="41" t="s">
        <v>64</v>
      </c>
    </row>
    <row r="83" spans="1:2" x14ac:dyDescent="0.25">
      <c r="A83" s="41" t="s">
        <v>65</v>
      </c>
      <c r="B83" s="41" t="s">
        <v>66</v>
      </c>
    </row>
    <row r="84" spans="1:2" x14ac:dyDescent="0.25">
      <c r="A84" s="41" t="s">
        <v>829</v>
      </c>
      <c r="B84" s="41" t="s">
        <v>830</v>
      </c>
    </row>
    <row r="85" spans="1:2" x14ac:dyDescent="0.25">
      <c r="A85" s="41" t="s">
        <v>67</v>
      </c>
      <c r="B85" s="41" t="s">
        <v>68</v>
      </c>
    </row>
    <row r="86" spans="1:2" x14ac:dyDescent="0.25">
      <c r="A86" s="41" t="s">
        <v>69</v>
      </c>
      <c r="B86" s="41" t="s">
        <v>70</v>
      </c>
    </row>
    <row r="87" spans="1:2" x14ac:dyDescent="0.25">
      <c r="A87" s="41" t="s">
        <v>71</v>
      </c>
      <c r="B87" s="41" t="s">
        <v>72</v>
      </c>
    </row>
    <row r="88" spans="1:2" x14ac:dyDescent="0.25">
      <c r="A88" s="41" t="s">
        <v>73</v>
      </c>
      <c r="B88" s="41" t="s">
        <v>74</v>
      </c>
    </row>
    <row r="89" spans="1:2" x14ac:dyDescent="0.25">
      <c r="A89" s="41" t="s">
        <v>75</v>
      </c>
      <c r="B89" s="41" t="s">
        <v>76</v>
      </c>
    </row>
    <row r="90" spans="1:2" x14ac:dyDescent="0.25">
      <c r="A90" s="41" t="s">
        <v>831</v>
      </c>
      <c r="B90" s="41" t="s">
        <v>832</v>
      </c>
    </row>
    <row r="91" spans="1:2" x14ac:dyDescent="0.25">
      <c r="A91" s="41" t="s">
        <v>77</v>
      </c>
      <c r="B91" s="41" t="s">
        <v>78</v>
      </c>
    </row>
    <row r="92" spans="1:2" x14ac:dyDescent="0.25">
      <c r="A92" s="637" t="s">
        <v>1576</v>
      </c>
      <c r="B92" s="41" t="s">
        <v>80</v>
      </c>
    </row>
    <row r="93" spans="1:2" x14ac:dyDescent="0.25">
      <c r="A93" s="41" t="s">
        <v>83</v>
      </c>
      <c r="B93" s="41" t="s">
        <v>84</v>
      </c>
    </row>
    <row r="94" spans="1:2" x14ac:dyDescent="0.25">
      <c r="A94" s="41" t="s">
        <v>85</v>
      </c>
      <c r="B94" s="41" t="s">
        <v>86</v>
      </c>
    </row>
    <row r="95" spans="1:2" x14ac:dyDescent="0.25">
      <c r="A95" s="41" t="s">
        <v>87</v>
      </c>
      <c r="B95" s="41" t="s">
        <v>88</v>
      </c>
    </row>
    <row r="96" spans="1:2" x14ac:dyDescent="0.25">
      <c r="A96" s="41" t="s">
        <v>89</v>
      </c>
      <c r="B96" s="41" t="s">
        <v>90</v>
      </c>
    </row>
    <row r="97" spans="1:2" x14ac:dyDescent="0.25">
      <c r="A97" s="41" t="s">
        <v>91</v>
      </c>
      <c r="B97" s="41" t="s">
        <v>92</v>
      </c>
    </row>
    <row r="98" spans="1:2" x14ac:dyDescent="0.25">
      <c r="A98" s="41" t="s">
        <v>93</v>
      </c>
      <c r="B98" s="41" t="s">
        <v>94</v>
      </c>
    </row>
  </sheetData>
  <sheetProtection formatCells="0" formatColumns="0" formatRows="0"/>
  <phoneticPr fontId="9" type="noConversion"/>
  <dataValidations count="4">
    <dataValidation type="list" allowBlank="1" showInputMessage="1" showErrorMessage="1" sqref="B2">
      <formula1>$A$8:$A$19</formula1>
    </dataValidation>
    <dataValidation type="list" allowBlank="1" showInputMessage="1" showErrorMessage="1" sqref="B3">
      <formula1>$A$22:$A$36</formula1>
    </dataValidation>
    <dataValidation type="list" allowBlank="1" showInputMessage="1" showErrorMessage="1" sqref="B4">
      <formula1>$A$39:$A$71</formula1>
    </dataValidation>
    <dataValidation type="list" allowBlank="1" showInputMessage="1" showErrorMessage="1" sqref="B5">
      <formula1>$A$74:$A$98</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M148"/>
  <sheetViews>
    <sheetView showGridLines="0" view="pageBreakPreview" zoomScale="149" zoomScaleNormal="130" zoomScaleSheetLayoutView="149" workbookViewId="0">
      <selection activeCell="I59" sqref="I59"/>
    </sheetView>
  </sheetViews>
  <sheetFormatPr defaultColWidth="11.44140625" defaultRowHeight="13.2" x14ac:dyDescent="0.25"/>
  <cols>
    <col min="1" max="1" width="5.44140625" style="12" customWidth="1"/>
    <col min="2" max="2" width="7.33203125" style="13" customWidth="1"/>
    <col min="3" max="3" width="12.88671875" style="13" customWidth="1"/>
    <col min="4" max="11" width="11.6640625" style="13" customWidth="1"/>
    <col min="12" max="12" width="12.21875" style="14" customWidth="1"/>
    <col min="13" max="13" width="5.44140625" style="13" customWidth="1"/>
    <col min="14" max="16384" width="11.44140625" style="13"/>
  </cols>
  <sheetData>
    <row r="2" spans="1:12" ht="17.399999999999999" x14ac:dyDescent="0.25">
      <c r="B2" s="852" t="str">
        <f>Translations!$B$33</f>
        <v>WYTYCZNE I WARUNKI</v>
      </c>
      <c r="C2" s="852"/>
      <c r="D2" s="852"/>
      <c r="E2" s="852"/>
      <c r="F2" s="852"/>
      <c r="G2" s="852"/>
      <c r="H2" s="852"/>
      <c r="I2" s="852"/>
      <c r="J2" s="852"/>
    </row>
    <row r="3" spans="1:12" ht="13.2" customHeight="1" x14ac:dyDescent="0.25">
      <c r="B3" s="810"/>
      <c r="C3" s="810"/>
      <c r="D3" s="810"/>
      <c r="E3" s="810"/>
      <c r="F3" s="810"/>
      <c r="G3" s="810"/>
      <c r="H3" s="810"/>
      <c r="I3" s="810"/>
      <c r="J3" s="810"/>
      <c r="K3" s="810"/>
      <c r="L3" s="810"/>
    </row>
    <row r="4" spans="1:12" ht="13.2" customHeight="1" x14ac:dyDescent="0.25">
      <c r="A4" s="396" t="s">
        <v>1262</v>
      </c>
      <c r="B4" s="848" t="str">
        <f>Translations!$B$1049</f>
        <v>Podstawy prawne</v>
      </c>
      <c r="C4" s="849"/>
      <c r="D4" s="849"/>
      <c r="E4" s="849"/>
      <c r="F4" s="849"/>
      <c r="G4" s="849"/>
      <c r="H4" s="849"/>
      <c r="I4" s="849"/>
      <c r="J4" s="849"/>
      <c r="K4" s="849"/>
      <c r="L4" s="849"/>
    </row>
    <row r="5" spans="1:12" ht="54.6" customHeight="1" x14ac:dyDescent="0.25">
      <c r="A5" s="396">
        <v>1</v>
      </c>
      <c r="B5" s="850" t="str">
        <f>Translations!$B$1050</f>
        <v>Dyrektywa 2003/87 / WE („dyrektywa EU ETS”) nakłada na operatorów statków powietrznych objętych unijnym systemem handlu uprawnieniami do emisji (EU ETS) obowiązek monitorowania i zgłaszania emisji i danych dotyczących tonokilometrów oraz weryfikacji raportów przez niezależnych i akredytowanych weryfikatorów. (Uwaga: Uproszczone wymagania mogą być wybierane przez operatorów statków powietrznych emitujących mniej niż 25 000 ton CO2 rocznie, związanych z pełnym zakresem EU ETS lub emitujących mniej niż 3000 ton CO2 rocznie w ramach ograniczonego zakresu. Szczegółowe informacje znajdują się w sekcji (1) (d) tego szablonu.)</v>
      </c>
      <c r="C5" s="851"/>
      <c r="D5" s="851"/>
      <c r="E5" s="851"/>
      <c r="F5" s="851"/>
      <c r="G5" s="851"/>
      <c r="H5" s="851"/>
      <c r="I5" s="851"/>
      <c r="J5" s="851"/>
      <c r="K5" s="851"/>
      <c r="L5" s="851"/>
    </row>
    <row r="6" spans="1:12" ht="13.2" customHeight="1" x14ac:dyDescent="0.25">
      <c r="A6" s="396"/>
      <c r="B6" s="827" t="str">
        <f>Translations!$B$1051</f>
        <v>Dyrektywę EU ETS można pobrać z:</v>
      </c>
      <c r="C6" s="827"/>
      <c r="D6" s="827"/>
      <c r="E6" s="827"/>
      <c r="F6" s="827"/>
      <c r="G6" s="827"/>
      <c r="H6" s="827"/>
      <c r="I6" s="827"/>
      <c r="J6" s="827"/>
      <c r="K6" s="827"/>
      <c r="L6" s="827"/>
    </row>
    <row r="7" spans="1:12" ht="13.2" customHeight="1" x14ac:dyDescent="0.25">
      <c r="A7" s="397"/>
      <c r="B7" s="844" t="str">
        <f>HYPERLINK(Translations!$B$1052,Translations!$B$1052)</f>
        <v>http://data.europa.eu/eli/dir/2003/87/2020-01-01</v>
      </c>
      <c r="C7" s="845"/>
      <c r="D7" s="845"/>
      <c r="E7" s="845"/>
      <c r="F7" s="845"/>
      <c r="G7" s="845"/>
      <c r="H7" s="845"/>
      <c r="I7" s="845"/>
      <c r="J7" s="845"/>
      <c r="K7" s="845"/>
      <c r="L7" s="845"/>
    </row>
    <row r="8" spans="1:12" ht="41.4" customHeight="1" x14ac:dyDescent="0.25">
      <c r="A8" s="396">
        <v>2</v>
      </c>
      <c r="B8" s="827" t="str">
        <f>Translations!$B$1053</f>
        <v>Artykuł 28c tej dyrektywy upoważnia Komisję do przyjmowania aktów delegowanych w celu uzupełnienia dyrektywy dotyczącej odpowiedniego monitorowania, raportowania i weryfikacji emisji w celu wdrożenia CORSIA („Mechanizm kompensacji i redukcji emisji CO2 dla lotnictwa międzynarodowego”).</v>
      </c>
      <c r="C8" s="827"/>
      <c r="D8" s="827"/>
      <c r="E8" s="827"/>
      <c r="F8" s="827"/>
      <c r="G8" s="827"/>
      <c r="H8" s="827"/>
      <c r="I8" s="827"/>
      <c r="J8" s="827"/>
      <c r="K8" s="827"/>
      <c r="L8" s="827"/>
    </row>
    <row r="9" spans="1:12" ht="54" customHeight="1" x14ac:dyDescent="0.25">
      <c r="A9" s="396"/>
      <c r="B9" s="827" t="str">
        <f>Translations!$B$1054</f>
        <v>Tym aktem delegowanym jest „Rozporządzenie delegowane Komisji (UE) 2019/1603 z 18.07.2019 uzupełniające dyrektywę 2003/87 / WE Parlamentu Europejskiego i Rady w odniesieniu do środków przyjętych przez Organizację Międzynarodowego Lotnictwa Cywilnego w zakresie monitorowania, sprawozdawczości i weryfikacji emisji lotniczych w celu wdrożenia globalnego środka rynkowego ". Dalej w całym szablonie określa się go jako „akt delegowany [zgodnie z art. 28c]”.</v>
      </c>
      <c r="C9" s="827"/>
      <c r="D9" s="827"/>
      <c r="E9" s="827"/>
      <c r="F9" s="827"/>
      <c r="G9" s="827"/>
      <c r="H9" s="827"/>
      <c r="I9" s="827"/>
      <c r="J9" s="827"/>
      <c r="K9" s="827"/>
      <c r="L9" s="827"/>
    </row>
    <row r="10" spans="1:12" ht="13.2" customHeight="1" x14ac:dyDescent="0.25">
      <c r="A10" s="396"/>
      <c r="B10" s="832" t="str">
        <f>Translations!$B$1055</f>
        <v>Ten akt delegowany można pobrać z:</v>
      </c>
      <c r="C10" s="849"/>
      <c r="D10" s="849"/>
      <c r="E10" s="849"/>
      <c r="F10" s="849"/>
      <c r="G10" s="849"/>
      <c r="H10" s="849"/>
      <c r="I10" s="849"/>
      <c r="J10" s="849"/>
      <c r="K10" s="849"/>
      <c r="L10" s="849"/>
    </row>
    <row r="11" spans="1:12" ht="13.2" customHeight="1" x14ac:dyDescent="0.25">
      <c r="A11" s="396"/>
      <c r="B11" s="844" t="str">
        <f>HYPERLINK(Translations!$B$1056,Translations!$B$1056)</f>
        <v>https://eur-lex.europa.eu/eli/reg_del/2019/1603/oj</v>
      </c>
      <c r="C11" s="845"/>
      <c r="D11" s="845"/>
      <c r="E11" s="845"/>
      <c r="F11" s="845"/>
      <c r="G11" s="845"/>
      <c r="H11" s="845"/>
      <c r="I11" s="845"/>
      <c r="J11" s="845"/>
      <c r="K11" s="845"/>
      <c r="L11" s="845"/>
    </row>
    <row r="12" spans="1:12" ht="26.4" customHeight="1" x14ac:dyDescent="0.25">
      <c r="A12" s="396">
        <v>3</v>
      </c>
      <c r="B12" s="827" t="str">
        <f>Translations!$B$1057</f>
        <v>Rozporządzenie w sprawie monitorowania i raportowania (rozporządzenie Komisji (UE) nr 601/2012, zwane dalej rozporządzeniem „MRR”) określa dalsze wymogi dotyczące monitorowania i raportowania. Rozporządzenie MRR jest dostępne pod adresem:</v>
      </c>
      <c r="C12" s="827"/>
      <c r="D12" s="827"/>
      <c r="E12" s="827"/>
      <c r="F12" s="827"/>
      <c r="G12" s="827"/>
      <c r="H12" s="827"/>
      <c r="I12" s="827"/>
      <c r="J12" s="827"/>
      <c r="K12" s="827"/>
      <c r="L12" s="827"/>
    </row>
    <row r="13" spans="1:12" ht="13.2" customHeight="1" x14ac:dyDescent="0.25">
      <c r="A13" s="396"/>
      <c r="B13" s="844" t="str">
        <f>HYPERLINK(Translations!$B$1058,Translations!$B$1058)</f>
        <v>https://eur-lex.europa.eu/eli/reg/2012/601</v>
      </c>
      <c r="C13" s="845"/>
      <c r="D13" s="845"/>
      <c r="E13" s="845"/>
      <c r="F13" s="845"/>
      <c r="G13" s="845"/>
      <c r="H13" s="845"/>
      <c r="I13" s="845"/>
      <c r="J13" s="845"/>
      <c r="K13" s="845"/>
      <c r="L13" s="845"/>
    </row>
    <row r="14" spans="1:12" ht="54" customHeight="1" x14ac:dyDescent="0.25">
      <c r="A14" s="396"/>
      <c r="B14" s="827" t="str">
        <f>Translations!$B$1059</f>
        <v>Należy zauważyć, że Rozporządzenie MRR zostało poddane przeglądowi w grudniu 2018 r. Niektóre zmiany - włączając w to właściwe dla niniejszego formularza - mają zastosowanie od 1 stycznia 2019 r. Numery artykułów wymienione w tym formularzu odnoszą się do wersji Rozporządzenia MRR zmienionego Rozporządzeniem (UE) 2066/2018. Od 1 stycznia 2021 roku Rozporządzenie (UE) 601/2012 będzie wycofane i zastąpione w całości przez Rozporządzenie 2066/2018.</v>
      </c>
      <c r="C14" s="827"/>
      <c r="D14" s="827"/>
      <c r="E14" s="827"/>
      <c r="F14" s="827"/>
      <c r="G14" s="827"/>
      <c r="H14" s="827"/>
      <c r="I14" s="827"/>
      <c r="J14" s="827"/>
      <c r="K14" s="827"/>
      <c r="L14" s="827"/>
    </row>
    <row r="15" spans="1:12" ht="40.799999999999997" customHeight="1" x14ac:dyDescent="0.25">
      <c r="A15" s="396"/>
      <c r="B15" s="827" t="str">
        <f>Translations!$B$1060</f>
        <v>Niektóre numery artykułów zmieniają się w wyniku ich przeniesienia do nowego Rozporządzenia MRR. W związku z tym, od 2021 roku numery artykułów muszą być identyfikowane przy wykorzystaniu tabeli przejścia zaprezentowanej w Załączniku XI do Rozporządzenia (UE) 2066/2018. Najnowsze Rozporządzenie (tzn. "nowe Rozporządzenie MRR") dostępne jest pod adresem:</v>
      </c>
      <c r="C15" s="869"/>
      <c r="D15" s="869"/>
      <c r="E15" s="869"/>
      <c r="F15" s="869"/>
      <c r="G15" s="869"/>
      <c r="H15" s="869"/>
      <c r="I15" s="869"/>
      <c r="J15" s="869"/>
      <c r="K15" s="869"/>
      <c r="L15" s="869"/>
    </row>
    <row r="16" spans="1:12" ht="13.2" customHeight="1" x14ac:dyDescent="0.25">
      <c r="A16" s="396"/>
      <c r="B16" s="844" t="str">
        <f>HYPERLINK(Translations!$B$1061,Translations!$B$1061)</f>
        <v>http://data.europa.eu/eli/reg_impl/2018/2066/oj</v>
      </c>
      <c r="C16" s="845"/>
      <c r="D16" s="845"/>
      <c r="E16" s="845"/>
      <c r="F16" s="845"/>
      <c r="G16" s="845"/>
      <c r="H16" s="845"/>
      <c r="I16" s="845"/>
      <c r="J16" s="845"/>
      <c r="K16" s="845"/>
      <c r="L16" s="845"/>
    </row>
    <row r="17" spans="1:12" ht="13.2" customHeight="1" x14ac:dyDescent="0.25">
      <c r="A17" s="396"/>
      <c r="B17" s="571"/>
      <c r="C17" s="572"/>
      <c r="D17" s="572"/>
      <c r="E17" s="572"/>
      <c r="F17" s="572"/>
      <c r="G17" s="572"/>
      <c r="H17" s="572"/>
      <c r="I17" s="572"/>
      <c r="J17" s="572"/>
      <c r="K17" s="572"/>
      <c r="L17" s="572"/>
    </row>
    <row r="18" spans="1:12" ht="13.2" customHeight="1" x14ac:dyDescent="0.25">
      <c r="A18" s="396">
        <v>4</v>
      </c>
      <c r="B18" s="868" t="str">
        <f>Translations!$B$1249</f>
        <v>Połączenie unijnego systemu handlu EU ETS i szwajcarskiego systemu handlu (CH ETS)</v>
      </c>
      <c r="C18" s="862"/>
      <c r="D18" s="862"/>
      <c r="E18" s="862"/>
      <c r="F18" s="862"/>
      <c r="G18" s="862"/>
      <c r="H18" s="862"/>
      <c r="I18" s="862"/>
      <c r="J18" s="862"/>
      <c r="K18" s="862"/>
      <c r="L18" s="862"/>
    </row>
    <row r="19" spans="1:12" ht="27" customHeight="1" x14ac:dyDescent="0.25">
      <c r="A19" s="396"/>
      <c r="B19" s="867" t="str">
        <f>Translations!$B$1250</f>
        <v>Unia Europejska i Szwajcaria zawarły porozumienie w sprawie powiązania ich systemów handlu uprawnieniami do emisji gazów cieplarnianych. Umowa, którą można odnaleźć pod poniższym adresem internetowym, weszła w życie z dniem 1 stycznia 2020 r.</v>
      </c>
      <c r="C19" s="865"/>
      <c r="D19" s="865"/>
      <c r="E19" s="865"/>
      <c r="F19" s="865"/>
      <c r="G19" s="865"/>
      <c r="H19" s="865"/>
      <c r="I19" s="865"/>
      <c r="J19" s="865"/>
      <c r="K19" s="865"/>
      <c r="L19" s="865"/>
    </row>
    <row r="20" spans="1:12" ht="13.2" customHeight="1" x14ac:dyDescent="0.25">
      <c r="A20" s="396"/>
      <c r="B20" s="844" t="str">
        <f>HYPERLINK(Translations!$B$1251,Translations!$B$1251)</f>
        <v>https://eur-lex.europa.eu/legal-content/EN/TXT/?uri=CELEX:22017A1207(01)</v>
      </c>
      <c r="C20" s="845"/>
      <c r="D20" s="845"/>
      <c r="E20" s="845"/>
      <c r="F20" s="845"/>
      <c r="G20" s="845"/>
      <c r="H20" s="845"/>
      <c r="I20" s="845"/>
      <c r="J20" s="845"/>
      <c r="K20" s="845"/>
      <c r="L20" s="845"/>
    </row>
    <row r="21" spans="1:12" ht="26.1" customHeight="1" x14ac:dyDescent="0.25">
      <c r="A21" s="396"/>
      <c r="B21" s="867" t="str">
        <f>Translations!$B$1252</f>
        <v>W związku z tym zmieniono dyrektywę EU ETS, aby wyłączyć loty przybywające do krajów EOG z lotnisk zlokalizowanych w Szwajcarii. Zmiana ta została już uwzględniona w skonsolidowanej wersji dyrektywy EU ETS, o której mowa w punkcie 1 powyżej.</v>
      </c>
      <c r="C21" s="865"/>
      <c r="D21" s="865"/>
      <c r="E21" s="865"/>
      <c r="F21" s="865"/>
      <c r="G21" s="865"/>
      <c r="H21" s="865"/>
      <c r="I21" s="865"/>
      <c r="J21" s="865"/>
      <c r="K21" s="865"/>
      <c r="L21" s="865"/>
    </row>
    <row r="22" spans="1:12" ht="14.4" customHeight="1" x14ac:dyDescent="0.25">
      <c r="A22" s="396"/>
      <c r="B22" s="866" t="str">
        <f>Translations!$B$1253</f>
        <v>Loty wyłączone objęte są szwajcarskim systemem handlu CH ETS.</v>
      </c>
      <c r="C22" s="862"/>
      <c r="D22" s="862"/>
      <c r="E22" s="862"/>
      <c r="F22" s="862"/>
      <c r="G22" s="862"/>
      <c r="H22" s="862"/>
      <c r="I22" s="862"/>
      <c r="J22" s="862"/>
      <c r="K22" s="862"/>
      <c r="L22" s="862"/>
    </row>
    <row r="23" spans="1:12" ht="13.2" customHeight="1" x14ac:dyDescent="0.25">
      <c r="A23" s="396">
        <v>5</v>
      </c>
      <c r="B23" s="866" t="str">
        <f>Translations!$B$1254</f>
        <v>Zasada "Punktu kompleksowej obsługI" ("One-stop-shop"):</v>
      </c>
      <c r="C23" s="862"/>
      <c r="D23" s="862"/>
      <c r="E23" s="862"/>
      <c r="F23" s="862"/>
      <c r="G23" s="862"/>
      <c r="H23" s="862"/>
      <c r="I23" s="862"/>
      <c r="J23" s="862"/>
      <c r="K23" s="862"/>
      <c r="L23" s="862"/>
    </row>
    <row r="24" spans="1:12" ht="69" customHeight="1" x14ac:dyDescent="0.25">
      <c r="A24" s="396"/>
      <c r="B24" s="867" t="str">
        <f>Translations!$B$1255</f>
        <v>Zgodnie z wyżej wymienioną Umową Łączącą, każdy operator statków powietrznych jest przypisany do jednego administrującego państwa członkowskiego, które jest odpowiedzialne za egzekwowanie zobowiązań wynikających zarówno z systemu EU ETS, jak i z systemu CH ETS. W związku z tym połączono roczne raporty na temat wielkości emisji dla obu systemów w jednym szablonie elektronicznym. Niniejszy szablon służy temu połączonemu celowi. Kolorowe oznaczenia wskazują, które dane są istotne w ramach systemu EU ETS, a które w ramach systemu CH ETS (patrz sekcja (IV).12 poniżej).</v>
      </c>
      <c r="C24" s="865"/>
      <c r="D24" s="865"/>
      <c r="E24" s="865"/>
      <c r="F24" s="865"/>
      <c r="G24" s="865"/>
      <c r="H24" s="865"/>
      <c r="I24" s="865"/>
      <c r="J24" s="865"/>
      <c r="K24" s="865"/>
      <c r="L24" s="865"/>
    </row>
    <row r="25" spans="1:12" ht="12.75" customHeight="1" x14ac:dyDescent="0.25">
      <c r="A25" s="396">
        <v>6</v>
      </c>
      <c r="B25" s="866" t="str">
        <f>Translations!$B$1256</f>
        <v>Informacje o szwajcarskim systemie handlu CH ETS można pobrać z następującego adresu:</v>
      </c>
      <c r="C25" s="849"/>
      <c r="D25" s="849"/>
      <c r="E25" s="849"/>
      <c r="F25" s="849"/>
      <c r="G25" s="849"/>
      <c r="H25" s="849"/>
      <c r="I25" s="849"/>
      <c r="J25" s="849"/>
      <c r="K25" s="849"/>
      <c r="L25" s="849"/>
    </row>
    <row r="26" spans="1:12" ht="25.5" customHeight="1" x14ac:dyDescent="0.25">
      <c r="A26" s="396"/>
      <c r="B26" s="844" t="str">
        <f>HYPERLINK(Translations!$B$1257,Translations!$B$1257)</f>
        <v xml:space="preserve">https://www.bafu.admin.ch/bafu/en/home/topics/climate/info-specialists/climate-policy/emissions-trading/informationen-fuer-luftfahrzeugbetreiber.html </v>
      </c>
      <c r="C26" s="845"/>
      <c r="D26" s="845"/>
      <c r="E26" s="845"/>
      <c r="F26" s="845"/>
      <c r="G26" s="845"/>
      <c r="H26" s="845"/>
      <c r="I26" s="845"/>
      <c r="J26" s="845"/>
      <c r="K26" s="845"/>
      <c r="L26" s="845"/>
    </row>
    <row r="27" spans="1:12" ht="13.2" customHeight="1" x14ac:dyDescent="0.25">
      <c r="A27" s="396"/>
      <c r="B27" s="832"/>
      <c r="C27" s="862"/>
      <c r="D27" s="862"/>
      <c r="E27" s="862"/>
      <c r="F27" s="862"/>
      <c r="G27" s="862"/>
      <c r="H27" s="862"/>
      <c r="I27" s="862"/>
      <c r="J27" s="862"/>
      <c r="K27" s="862"/>
      <c r="L27" s="862"/>
    </row>
    <row r="28" spans="1:12" ht="13.2" customHeight="1" x14ac:dyDescent="0.25">
      <c r="A28" s="396" t="s">
        <v>1263</v>
      </c>
      <c r="B28" s="863" t="str">
        <f>Translations!$B$1062</f>
        <v>Informacja na temat mechanizmu CORSIA</v>
      </c>
      <c r="C28" s="864"/>
      <c r="D28" s="864"/>
      <c r="E28" s="864"/>
      <c r="F28" s="864"/>
      <c r="G28" s="864"/>
      <c r="H28" s="864"/>
      <c r="I28" s="864"/>
      <c r="J28" s="864"/>
      <c r="K28" s="864"/>
      <c r="L28" s="864"/>
    </row>
    <row r="29" spans="1:12" ht="39.6" customHeight="1" x14ac:dyDescent="0.25">
      <c r="A29" s="396"/>
      <c r="B29" s="827" t="str">
        <f>Translations!$B$1063</f>
        <v>W przypadku gdy w tym formularzu występuje odniesienie do „zasad CORSIA” lub „SARPs”, oznacza to „Międzynarodowe Standardy i Zalecane Praktyki, Ochrona Środowiska - Mechanizm Kompensacji i Redukcji Emisji dla Międzynarodowego Lotnictwa (CORSIA) (Załącznik 16,Tom IV do Konwencji o Międzynarodowym Lotnictwie Cywilnym).</v>
      </c>
      <c r="C29" s="865"/>
      <c r="D29" s="865"/>
      <c r="E29" s="865"/>
      <c r="F29" s="865"/>
      <c r="G29" s="865"/>
      <c r="H29" s="865"/>
      <c r="I29" s="865"/>
      <c r="J29" s="865"/>
      <c r="K29" s="865"/>
      <c r="L29" s="865"/>
    </row>
    <row r="30" spans="1:12" ht="26.4" customHeight="1" x14ac:dyDescent="0.25">
      <c r="A30" s="396"/>
      <c r="B30" s="827" t="str">
        <f>Translations!$B$1064</f>
        <v>SARPs są uzupełnione „Środowiskowym Podręcznikiem Technicznym, Tom IV - Mechanizm Kompensacji i Redukcji Emisji dla Międzynarodowego Lotnictwa (CORSIA)” (Doc 9501, zwany „ETM”) i dalsze „Elementy wdrażania ICAO CORSIA”.</v>
      </c>
      <c r="C30" s="865"/>
      <c r="D30" s="865"/>
      <c r="E30" s="865"/>
      <c r="F30" s="865"/>
      <c r="G30" s="865"/>
      <c r="H30" s="865"/>
      <c r="I30" s="865"/>
      <c r="J30" s="865"/>
      <c r="K30" s="865"/>
      <c r="L30" s="865"/>
    </row>
    <row r="31" spans="1:12" ht="13.2" customHeight="1" x14ac:dyDescent="0.25">
      <c r="A31" s="396"/>
      <c r="B31" s="832" t="str">
        <f>Translations!$B$1065</f>
        <v>SARPs,  ETM i wszystkie Elementy Implementacyjne dostępne są pod następujący adresem:</v>
      </c>
      <c r="C31" s="862"/>
      <c r="D31" s="862"/>
      <c r="E31" s="862"/>
      <c r="F31" s="862"/>
      <c r="G31" s="862"/>
      <c r="H31" s="862"/>
      <c r="I31" s="862"/>
      <c r="J31" s="862"/>
      <c r="K31" s="862"/>
      <c r="L31" s="862"/>
    </row>
    <row r="32" spans="1:12" ht="13.2" customHeight="1" x14ac:dyDescent="0.25">
      <c r="A32" s="396"/>
      <c r="B32" s="844" t="str">
        <f>HYPERLINK(Translations!$B$1066,Translations!$B$1066)</f>
        <v>https://www.icao.int/environmental-protection/CORSIA/Pages/default.aspx</v>
      </c>
      <c r="C32" s="845"/>
      <c r="D32" s="845"/>
      <c r="E32" s="845"/>
      <c r="F32" s="845"/>
      <c r="G32" s="845"/>
      <c r="H32" s="845"/>
      <c r="I32" s="845"/>
      <c r="J32" s="845"/>
      <c r="K32" s="845"/>
      <c r="L32" s="845"/>
    </row>
    <row r="33" spans="1:12" ht="41.4" customHeight="1" x14ac:dyDescent="0.25">
      <c r="A33" s="396"/>
      <c r="B33" s="827" t="str">
        <f>Translations!$B$1067</f>
        <v>Zgodnie z aktem delegowanym i zgodnie z przepisami MRR oraz rozporządzenia w sprawie akredytacji i weryfikacji (rozporządzenie wykonawcze Komisji (UE) 2018/2067, zwane dalej „AVR”) raportując emisje należy stosować szablony właściwe dla UE, a nie szablony znajdujące się w ICAO CORSIA ETM lub inne wytyczne dla mechanizmu CORSIA.</v>
      </c>
      <c r="C33" s="865"/>
      <c r="D33" s="865"/>
      <c r="E33" s="865"/>
      <c r="F33" s="865"/>
      <c r="G33" s="865"/>
      <c r="H33" s="865"/>
      <c r="I33" s="865"/>
      <c r="J33" s="865"/>
      <c r="K33" s="865"/>
      <c r="L33" s="865"/>
    </row>
    <row r="34" spans="1:12" ht="13.2" customHeight="1" x14ac:dyDescent="0.25">
      <c r="A34" s="396"/>
      <c r="B34" s="393"/>
      <c r="C34" s="398"/>
      <c r="D34" s="398"/>
      <c r="E34" s="398"/>
      <c r="F34" s="398"/>
      <c r="G34" s="398"/>
      <c r="H34" s="398"/>
      <c r="I34" s="398"/>
      <c r="J34" s="398"/>
      <c r="K34" s="398"/>
      <c r="L34" s="398"/>
    </row>
    <row r="35" spans="1:12" ht="13.2" customHeight="1" x14ac:dyDescent="0.25">
      <c r="A35" s="396" t="s">
        <v>1264</v>
      </c>
      <c r="B35" s="863" t="str">
        <f>Translations!$B$1068</f>
        <v>Zakres i znaczenie</v>
      </c>
      <c r="C35" s="864"/>
      <c r="D35" s="864"/>
      <c r="E35" s="864"/>
      <c r="F35" s="864"/>
      <c r="G35" s="864"/>
      <c r="H35" s="864"/>
      <c r="I35" s="864"/>
      <c r="J35" s="864"/>
      <c r="K35" s="864"/>
      <c r="L35" s="864"/>
    </row>
    <row r="36" spans="1:12" ht="52.95" customHeight="1" x14ac:dyDescent="0.25">
      <c r="A36" s="396">
        <v>1</v>
      </c>
      <c r="B36" s="827" t="str">
        <f>Translations!$B$1069</f>
        <v>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(1) od (c) do (f) tego formularza.</v>
      </c>
      <c r="C36" s="869"/>
      <c r="D36" s="869"/>
      <c r="E36" s="869"/>
      <c r="F36" s="869"/>
      <c r="G36" s="869"/>
      <c r="H36" s="869"/>
      <c r="I36" s="869"/>
      <c r="J36" s="869"/>
      <c r="K36" s="869"/>
      <c r="L36" s="869"/>
    </row>
    <row r="37" spans="1:12" ht="39.6" customHeight="1" x14ac:dyDescent="0.25">
      <c r="A37" s="396">
        <v>2</v>
      </c>
      <c r="B37" s="827" t="str">
        <f>Translations!$B$1070</f>
        <v>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v>
      </c>
      <c r="C37" s="869"/>
      <c r="D37" s="869"/>
      <c r="E37" s="869"/>
      <c r="F37" s="869"/>
      <c r="G37" s="869"/>
      <c r="H37" s="869"/>
      <c r="I37" s="869"/>
      <c r="J37" s="869"/>
      <c r="K37" s="869"/>
      <c r="L37" s="869"/>
    </row>
    <row r="38" spans="1:12" ht="26.4" customHeight="1" x14ac:dyDescent="0.25">
      <c r="A38" s="396"/>
      <c r="B38" s="399" t="s">
        <v>1265</v>
      </c>
      <c r="C38" s="827" t="str">
        <f>Translations!$B$1071</f>
        <v>Komercyjni przewoźnicy lotniczy, obsługujący mniej niż 243 loty przez trzy kolejne czteromiesięczne okresy, lub obsługujący loty o całkowitej rocznej emisji poniżej 10 000 ton CO2 rocznie.</v>
      </c>
      <c r="D38" s="869"/>
      <c r="E38" s="869"/>
      <c r="F38" s="869"/>
      <c r="G38" s="869"/>
      <c r="H38" s="869"/>
      <c r="I38" s="869"/>
      <c r="J38" s="869"/>
      <c r="K38" s="869"/>
      <c r="L38" s="869"/>
    </row>
    <row r="39" spans="1:12" ht="15" customHeight="1" x14ac:dyDescent="0.25">
      <c r="A39" s="396"/>
      <c r="B39" s="399" t="s">
        <v>1265</v>
      </c>
      <c r="C39" s="827" t="str">
        <f>Translations!$B$1072</f>
        <v>Niekomercyjni przewoźnicy lotniczy, którzy emitują mniej niż 1 000 ton CO2 rocznie w ramach „pełnego zakresu” EU ETS.</v>
      </c>
      <c r="D39" s="869"/>
      <c r="E39" s="869"/>
      <c r="F39" s="869"/>
      <c r="G39" s="869"/>
      <c r="H39" s="869"/>
      <c r="I39" s="869"/>
      <c r="J39" s="869"/>
      <c r="K39" s="869"/>
      <c r="L39" s="869"/>
    </row>
    <row r="40" spans="1:12" ht="26.4" customHeight="1" x14ac:dyDescent="0.25">
      <c r="A40" s="396"/>
      <c r="B40" s="827" t="str">
        <f>Translations!$B$1258</f>
        <v>Proszę zauważyć, że na potrzeby systemu EU ETS, progi objęcia systemem mają zastosowanie do sumy wszystkich lotów wewnątrz EOG, rozpoczynajacych się w EOG i kończących sie w EOG, włączając w to loty rozpoczynające się w Szwajcarii.</v>
      </c>
      <c r="C40" s="869"/>
      <c r="D40" s="869"/>
      <c r="E40" s="869"/>
      <c r="F40" s="869"/>
      <c r="G40" s="869"/>
      <c r="H40" s="869"/>
      <c r="I40" s="869"/>
      <c r="J40" s="869"/>
      <c r="K40" s="869"/>
      <c r="L40" s="869"/>
    </row>
    <row r="41" spans="1:12" ht="26.4" customHeight="1" x14ac:dyDescent="0.25">
      <c r="A41" s="396">
        <v>3</v>
      </c>
      <c r="B41" s="827" t="str">
        <f>Translations!$B$1073</f>
        <v>Należy zauważyć, że w ramach systemu EU ETS obowiązują uproszczone wymogi w zakresie monitorowania, raportowania i weryfikacji w przypadku podmiotów będących małymi emitentami. Formularz ten wskazuje, czy można korzystać z uproszczonych procedur (patrz rozdział 6 tego szablonu).</v>
      </c>
      <c r="C41" s="869"/>
      <c r="D41" s="869"/>
      <c r="E41" s="869"/>
      <c r="F41" s="869"/>
      <c r="G41" s="869"/>
      <c r="H41" s="869"/>
      <c r="I41" s="869"/>
      <c r="J41" s="869"/>
      <c r="K41" s="869"/>
      <c r="L41" s="869"/>
    </row>
    <row r="42" spans="1:12" ht="26.4" customHeight="1" x14ac:dyDescent="0.25">
      <c r="A42" s="396"/>
      <c r="B42" s="827" t="str">
        <f>Translations!$B$1074</f>
        <v>Więcej informacji, w szczególności dotyczących „pełnego” i „ograniczonego” zakresu oraz uproszczonych procedur, można znaleźć w Dokumencie nr 2 z wytycznymi do rozporządzenia MMR „Ogólne wytyczne dla operatorów statków powietrznych”, który można pobrać pod adresem:</v>
      </c>
      <c r="C42" s="869"/>
      <c r="D42" s="869"/>
      <c r="E42" s="869"/>
      <c r="F42" s="869"/>
      <c r="G42" s="869"/>
      <c r="H42" s="869"/>
      <c r="I42" s="869"/>
      <c r="J42" s="869"/>
      <c r="K42" s="869"/>
      <c r="L42" s="869"/>
    </row>
    <row r="43" spans="1:12" ht="13.2" customHeight="1" x14ac:dyDescent="0.25">
      <c r="A43" s="396"/>
      <c r="B43" s="844" t="str">
        <f>HYPERLINK(Translations!$B$1075,Translations!$B$1075)</f>
        <v>https://ec.europa.eu/clima/sites/clima/files/ets/monitoring/docs/gd2_guidance_aircraft_en.pdf</v>
      </c>
      <c r="C43" s="845"/>
      <c r="D43" s="845"/>
      <c r="E43" s="845"/>
      <c r="F43" s="845"/>
      <c r="G43" s="845"/>
      <c r="H43" s="845"/>
      <c r="I43" s="845"/>
      <c r="J43" s="845"/>
      <c r="K43" s="845"/>
      <c r="L43" s="845"/>
    </row>
    <row r="44" spans="1:12" ht="68.400000000000006" customHeight="1" x14ac:dyDescent="0.25">
      <c r="A44" s="396">
        <v>4</v>
      </c>
      <c r="B44" s="827" t="str">
        <f>Translations!$B$1076</f>
        <v>Operatorzy statków powietrznych podlegają pod mechanizm CORSIA i raportują danemu państwu członkowskiemu, jeżeli wchodzą w zakres aktu delegowanego zgodnie z art. 28c dyrektywy EU ETS, tj.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v>
      </c>
      <c r="C44" s="827"/>
      <c r="D44" s="827"/>
      <c r="E44" s="827"/>
      <c r="F44" s="827"/>
      <c r="G44" s="827"/>
      <c r="H44" s="827"/>
      <c r="I44" s="827"/>
      <c r="J44" s="827"/>
      <c r="K44" s="827"/>
      <c r="L44" s="827"/>
    </row>
    <row r="45" spans="1:12" ht="13.2" customHeight="1" x14ac:dyDescent="0.25">
      <c r="B45" s="392"/>
      <c r="C45" s="392"/>
      <c r="D45" s="392"/>
      <c r="E45" s="392"/>
      <c r="F45" s="392"/>
      <c r="G45" s="392"/>
      <c r="H45" s="392"/>
      <c r="I45" s="392"/>
      <c r="J45" s="392"/>
      <c r="K45" s="392"/>
      <c r="L45" s="392"/>
    </row>
    <row r="46" spans="1:12" x14ac:dyDescent="0.25">
      <c r="A46" s="396" t="s">
        <v>1285</v>
      </c>
      <c r="B46" s="863" t="str">
        <f>Translations!$B$1077</f>
        <v>Wytycznego do niniejszego formularza</v>
      </c>
      <c r="C46" s="864"/>
      <c r="D46" s="864"/>
      <c r="E46" s="864"/>
      <c r="F46" s="864"/>
      <c r="G46" s="864"/>
      <c r="H46" s="864"/>
      <c r="I46" s="864"/>
      <c r="J46" s="864"/>
      <c r="K46" s="864"/>
      <c r="L46" s="864"/>
    </row>
    <row r="47" spans="1:12" s="8" customFormat="1" ht="13.2" customHeight="1" x14ac:dyDescent="0.25">
      <c r="A47" s="396">
        <v>1</v>
      </c>
      <c r="B47" s="827" t="str">
        <f>Translations!$B$856</f>
        <v>Art. 67 ust. 3 MRR stanowi:</v>
      </c>
      <c r="C47" s="827"/>
      <c r="D47" s="827"/>
      <c r="E47" s="827"/>
      <c r="F47" s="827"/>
      <c r="G47" s="827"/>
      <c r="H47" s="827"/>
      <c r="I47" s="827"/>
      <c r="J47" s="827"/>
      <c r="K47" s="827"/>
      <c r="L47" s="827"/>
    </row>
    <row r="48" spans="1:12" s="8" customFormat="1" ht="13.8" customHeight="1" x14ac:dyDescent="0.25">
      <c r="A48" s="396"/>
      <c r="B48" s="854" t="str">
        <f>Translations!$B$857</f>
        <v>Roczne raporty na temat wielkości emisji oraz raporty dotyczące tonokilometrów zawierają co najmniej informacje wyszczególnione w załączniku X.</v>
      </c>
      <c r="C48" s="854"/>
      <c r="D48" s="854"/>
      <c r="E48" s="854"/>
      <c r="F48" s="854"/>
      <c r="G48" s="854"/>
      <c r="H48" s="854"/>
      <c r="I48" s="854"/>
      <c r="J48" s="854"/>
      <c r="K48" s="854"/>
      <c r="L48" s="854"/>
    </row>
    <row r="49" spans="1:13" s="8" customFormat="1" ht="13.2" customHeight="1" x14ac:dyDescent="0.25">
      <c r="A49" s="396"/>
      <c r="B49" s="827" t="str">
        <f>Translations!$B$858</f>
        <v>Załącznik X określa minimalną zawartość rocznych raportów na temat wielkości emisji.</v>
      </c>
      <c r="C49" s="827"/>
      <c r="D49" s="827"/>
      <c r="E49" s="827"/>
      <c r="F49" s="827"/>
      <c r="G49" s="827"/>
      <c r="H49" s="827"/>
      <c r="I49" s="827"/>
      <c r="J49" s="827"/>
      <c r="K49" s="827"/>
      <c r="L49" s="827"/>
    </row>
    <row r="50" spans="1:13" s="8" customFormat="1" ht="13.2" customHeight="1" x14ac:dyDescent="0.25">
      <c r="A50" s="396"/>
      <c r="B50" s="827" t="str">
        <f>Translations!$B$41</f>
        <v>Ponadto art. 74 ust. 1 stanowi, że:</v>
      </c>
      <c r="C50" s="827"/>
      <c r="D50" s="827"/>
      <c r="E50" s="827"/>
      <c r="F50" s="827"/>
      <c r="G50" s="827"/>
      <c r="H50" s="827"/>
      <c r="I50" s="827"/>
      <c r="J50" s="827"/>
      <c r="K50" s="827"/>
      <c r="L50" s="827"/>
    </row>
    <row r="51" spans="1:13" s="8" customFormat="1" ht="68.400000000000006" customHeight="1" x14ac:dyDescent="0.25">
      <c r="A51" s="396"/>
      <c r="B51" s="876" t="str">
        <f>Translations!$B$42</f>
        <v>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51" s="876"/>
      <c r="D51" s="876"/>
      <c r="E51" s="876"/>
      <c r="F51" s="876"/>
      <c r="G51" s="876"/>
      <c r="H51" s="876"/>
      <c r="I51" s="876"/>
      <c r="J51" s="876"/>
      <c r="K51" s="876"/>
      <c r="L51" s="876"/>
    </row>
    <row r="52" spans="1:13" s="8" customFormat="1" ht="39.6" customHeight="1" x14ac:dyDescent="0.25">
      <c r="A52" s="396">
        <v>2</v>
      </c>
      <c r="B52" s="827" t="str">
        <f>Translations!$B$859</f>
        <v xml:space="preserve">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v>
      </c>
      <c r="C52" s="827"/>
      <c r="D52" s="827"/>
      <c r="E52" s="827"/>
      <c r="F52" s="827"/>
      <c r="G52" s="827"/>
      <c r="H52" s="827"/>
      <c r="I52" s="827"/>
      <c r="J52" s="827"/>
      <c r="K52" s="827"/>
      <c r="L52" s="827"/>
    </row>
    <row r="53" spans="1:13" s="8" customFormat="1" ht="25.5" customHeight="1" x14ac:dyDescent="0.25">
      <c r="A53" s="396">
        <v>3</v>
      </c>
      <c r="B53" s="827" t="str">
        <f>Translations!$B$1078</f>
        <v>Zgodnie z aktem delegowanym wydawanym na podstawie art. 28c dyrektywy 2003/87/WE wzór ten ma być również wykorzystywany do sprawozdawczości w ramach mechanizmu CORSIA.</v>
      </c>
      <c r="C53" s="865"/>
      <c r="D53" s="865"/>
      <c r="E53" s="865"/>
      <c r="F53" s="865"/>
      <c r="G53" s="865"/>
      <c r="H53" s="865"/>
      <c r="I53" s="865"/>
      <c r="J53" s="865"/>
      <c r="K53" s="865"/>
      <c r="L53" s="865"/>
    </row>
    <row r="54" spans="1:13" s="8" customFormat="1" ht="13.2" customHeight="1" x14ac:dyDescent="0.25">
      <c r="A54" s="396">
        <v>4</v>
      </c>
      <c r="B54" s="827" t="str">
        <f>Translations!$B$860</f>
        <v xml:space="preserve">Niniejszy formularz przedstawia poglądy służb Komisji w chwili jego publikacji. </v>
      </c>
      <c r="C54" s="827"/>
      <c r="D54" s="827"/>
      <c r="E54" s="827"/>
      <c r="F54" s="827"/>
      <c r="G54" s="827"/>
      <c r="H54" s="827"/>
      <c r="I54" s="827"/>
      <c r="J54" s="827"/>
      <c r="K54" s="827"/>
      <c r="L54" s="827"/>
    </row>
    <row r="55" spans="1:13" s="8" customFormat="1" ht="63.75" customHeight="1" x14ac:dyDescent="0.25">
      <c r="A55" s="9"/>
      <c r="B55" s="857" t="str">
        <f>Translations!$B$1259</f>
        <v>Jest to ostateczna wersja, datowana na 18 listopada 2020 r., uwzględniająca aktualizację ostatniej wersji formularza raportu rocznego dla operatorów statków powietrznych zatwierdzonej w pisemnej procedurze przez Komitet ds. Zmian Klimatu podczas posiedzenia w styczniu 2020 r. (z korektą z lipca 2021 r.).</v>
      </c>
      <c r="C55" s="858"/>
      <c r="D55" s="858"/>
      <c r="E55" s="858"/>
      <c r="F55" s="858"/>
      <c r="G55" s="858"/>
      <c r="H55" s="858"/>
      <c r="I55" s="858"/>
      <c r="J55" s="858"/>
      <c r="K55" s="858"/>
      <c r="L55" s="859"/>
    </row>
    <row r="56" spans="1:13" s="8" customFormat="1" ht="4.95" customHeight="1" x14ac:dyDescent="0.25">
      <c r="A56" s="9"/>
      <c r="B56" s="1"/>
      <c r="C56" s="1"/>
      <c r="D56" s="1"/>
      <c r="E56" s="1"/>
      <c r="F56" s="1"/>
      <c r="G56" s="1"/>
      <c r="H56" s="1"/>
      <c r="I56" s="1"/>
      <c r="J56" s="1"/>
      <c r="K56" s="1"/>
      <c r="L56" s="1"/>
    </row>
    <row r="57" spans="1:13" s="8" customFormat="1" ht="12.75" customHeight="1" x14ac:dyDescent="0.25">
      <c r="A57" s="9">
        <v>5</v>
      </c>
      <c r="B57" s="827" t="str">
        <f>Translations!$B$44</f>
        <v>Wszystkie wytyczne Komisji dotyczące rozporządzenia w sprawie monitorowania i raportowania dostępne są pod adresem:</v>
      </c>
      <c r="C57" s="827"/>
      <c r="D57" s="827"/>
      <c r="E57" s="827"/>
      <c r="F57" s="827"/>
      <c r="G57" s="827"/>
      <c r="H57" s="827"/>
      <c r="I57" s="827"/>
      <c r="J57" s="827"/>
      <c r="K57" s="827"/>
      <c r="L57" s="827"/>
    </row>
    <row r="58" spans="1:13" s="8" customFormat="1" ht="12.75" customHeight="1" x14ac:dyDescent="0.25">
      <c r="A58" s="9"/>
      <c r="B58" s="844" t="str">
        <f>HYPERLINK(Translations!$B$1080,Translations!$B$1080)</f>
        <v xml:space="preserve">https://ec.europa.eu/clima/policies/ets/monitoring_en#tab-0-1 </v>
      </c>
      <c r="C58" s="845"/>
      <c r="D58" s="845"/>
      <c r="E58" s="845"/>
      <c r="F58" s="845"/>
      <c r="G58" s="845"/>
      <c r="H58" s="845"/>
      <c r="I58" s="845"/>
      <c r="J58" s="845"/>
      <c r="K58" s="845"/>
      <c r="L58" s="845"/>
    </row>
    <row r="59" spans="1:13" s="8" customFormat="1" x14ac:dyDescent="0.25">
      <c r="A59" s="9"/>
      <c r="B59" s="400"/>
      <c r="C59" s="400"/>
      <c r="D59" s="400"/>
      <c r="E59" s="400"/>
      <c r="F59" s="400"/>
      <c r="G59" s="400"/>
      <c r="H59" s="400"/>
      <c r="I59" s="400"/>
      <c r="J59" s="400"/>
      <c r="K59" s="400"/>
      <c r="L59" s="401"/>
    </row>
    <row r="60" spans="1:13" ht="54" customHeight="1" x14ac:dyDescent="0.25">
      <c r="A60" s="9">
        <v>6</v>
      </c>
      <c r="B60" s="855" t="str">
        <f>Translations!$B$1081</f>
        <v xml:space="preserve">System EU ETS dotyczący lotnictwa został rozszerzony o trzy państwa EFTA EOG – Islandię, Liechtenstein i Norwegię.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(w przypadku objęcia pełnym zakresem).
</v>
      </c>
      <c r="C60" s="856"/>
      <c r="D60" s="856"/>
      <c r="E60" s="856"/>
      <c r="F60" s="856"/>
      <c r="G60" s="856"/>
      <c r="H60" s="856"/>
      <c r="I60" s="856"/>
      <c r="J60" s="856"/>
      <c r="K60" s="856"/>
      <c r="L60" s="856"/>
      <c r="M60" s="8"/>
    </row>
    <row r="61" spans="1:13" ht="26.4" customHeight="1" x14ac:dyDescent="0.25">
      <c r="A61" s="9"/>
      <c r="B61" s="860" t="str">
        <f>Translations!$B$47</f>
        <v>W związku z tym wszystkie odniesienia do państw członkowskich w niniejszym formularzu należy interpretować jako obejmujące wszystkie 31 państw EOG. Do EOG należy 28 państw członkowskich UE, Islandia, Liechtenstein i Norwegia.</v>
      </c>
      <c r="C61" s="860"/>
      <c r="D61" s="860"/>
      <c r="E61" s="860"/>
      <c r="F61" s="860"/>
      <c r="G61" s="860"/>
      <c r="H61" s="860"/>
      <c r="I61" s="860"/>
      <c r="J61" s="860"/>
      <c r="K61" s="860"/>
      <c r="L61" s="860"/>
    </row>
    <row r="62" spans="1:13" s="8" customFormat="1" x14ac:dyDescent="0.25">
      <c r="A62" s="9"/>
      <c r="B62" s="400"/>
      <c r="C62" s="400"/>
      <c r="D62" s="400"/>
      <c r="E62" s="400"/>
      <c r="F62" s="400"/>
      <c r="G62" s="400"/>
      <c r="H62" s="400"/>
      <c r="I62" s="400"/>
      <c r="J62" s="400"/>
      <c r="K62" s="400"/>
      <c r="L62" s="401"/>
    </row>
    <row r="63" spans="1:13" s="15" customFormat="1" ht="15.6" x14ac:dyDescent="0.25">
      <c r="A63" s="9">
        <v>7</v>
      </c>
      <c r="B63" s="853" t="str">
        <f>Translations!$B$48</f>
        <v>Przed wypełnieniem niniejszego dokumentu należy wykonać następujące czynności:</v>
      </c>
      <c r="C63" s="853"/>
      <c r="D63" s="853"/>
      <c r="E63" s="853"/>
      <c r="F63" s="853"/>
      <c r="G63" s="853"/>
      <c r="H63" s="853"/>
      <c r="I63" s="853"/>
      <c r="J63" s="853"/>
      <c r="K63" s="853"/>
      <c r="L63" s="853"/>
    </row>
    <row r="64" spans="1:13" ht="55.2" customHeight="1" x14ac:dyDescent="0.25">
      <c r="A64" s="9"/>
      <c r="B64" s="402" t="s">
        <v>244</v>
      </c>
      <c r="C64" s="861" t="str">
        <f>Translations!$B$1082</f>
        <v>Należy upewnić się, które państwo członkowskie jest odpowiedzialne za administrowanie operatorem statku powietrznego, do którego odnosi się niniejszy raport. Kryteria określające administrujące państwo członkowskie są ustalone w art. 18a dyrektywy EU ETS. Wykaz określający administrujące państwo członkowskie dla każdego operatora statku powietrznego znajduje się na stronie internetowej Komisji (zob. poniżej).</v>
      </c>
      <c r="D64" s="827"/>
      <c r="E64" s="827"/>
      <c r="F64" s="827"/>
      <c r="G64" s="827"/>
      <c r="H64" s="827"/>
      <c r="I64" s="827"/>
      <c r="J64" s="827"/>
      <c r="K64" s="827"/>
      <c r="L64" s="827"/>
    </row>
    <row r="65" spans="1:13" ht="30" customHeight="1" x14ac:dyDescent="0.25">
      <c r="A65" s="396"/>
      <c r="B65" s="410"/>
      <c r="C65" s="860" t="str">
        <f>Translations!$B$1083</f>
        <v>Jeżeli operator statków powietrznych nie figuruje na tej liście, nadal może podlegać raportowaniu w ramach mechanizmu CORSIA lub EU ETS do państwa członkowskiego na podstawie kryteriów, o których mowa w pkt III (4) powyżej.</v>
      </c>
      <c r="D65" s="856"/>
      <c r="E65" s="856"/>
      <c r="F65" s="856"/>
      <c r="G65" s="856"/>
      <c r="H65" s="856"/>
      <c r="I65" s="856"/>
      <c r="J65" s="856"/>
      <c r="K65" s="856"/>
      <c r="L65" s="856"/>
      <c r="M65" s="12"/>
    </row>
    <row r="66" spans="1:13" ht="54.6" customHeight="1" x14ac:dyDescent="0.25">
      <c r="A66" s="396"/>
      <c r="B66" s="410"/>
      <c r="C66" s="860" t="str">
        <f>Translations!$B$1084</f>
        <v>Jeżeli wymagane jest zgłoszenie emisji w ramach EU ETS do państwa członkowskiego, a w ramach CORSIA do kraju trzeciego, należy wypełnić tylko te części tego formularza, które dotyczą EU ETS. Analogicznie należy wypełnić formularz, jeżeli istnieje konieczność  zgłoszenia tylko danych związanych z mechanizmem CORSIA. Nalezy się upewnić, że poprawnie wypełniono sekcję (1) tego szablonu, ponieważ nieistotne sekcje raportu zostaną automatycznie wyszarzone, gdy tylko ta sekcja zostanie wypełniona.</v>
      </c>
      <c r="D66" s="856"/>
      <c r="E66" s="856"/>
      <c r="F66" s="856"/>
      <c r="G66" s="856"/>
      <c r="H66" s="856"/>
      <c r="I66" s="856"/>
      <c r="J66" s="856"/>
      <c r="K66" s="856"/>
      <c r="L66" s="856"/>
      <c r="M66" s="12"/>
    </row>
    <row r="67" spans="1:13" ht="29.25" customHeight="1" x14ac:dyDescent="0.25">
      <c r="A67" s="9"/>
      <c r="B67" s="402" t="s">
        <v>247</v>
      </c>
      <c r="C67" s="827" t="str">
        <f>Translations!$B$50</f>
        <v xml:space="preserve">Należy zidentyfikować właściwy organ odpowiedzialny za dany przypadek w tym administrującym państwie członkowskim (w państwie członkowskim może być więcej niż jeden właściwy organ). </v>
      </c>
      <c r="D67" s="827"/>
      <c r="E67" s="827"/>
      <c r="F67" s="827"/>
      <c r="G67" s="827"/>
      <c r="H67" s="827"/>
      <c r="I67" s="827"/>
      <c r="J67" s="827"/>
      <c r="K67" s="827"/>
      <c r="L67" s="827"/>
    </row>
    <row r="68" spans="1:13" ht="30.75" customHeight="1" x14ac:dyDescent="0.25">
      <c r="A68" s="9"/>
      <c r="B68" s="402" t="s">
        <v>283</v>
      </c>
      <c r="C68" s="827" t="str">
        <f>Translations!$B$51</f>
        <v>Należy sprawdzić na stronie internetowej właściwego organu lub skontaktować się z nim bezpośrednio w celu ustalenia, czy posiadana wersja formularza jest prawidłowa . Wersja formularza jest wyraźnie wskazana na stronie tytułowej niniejszego dokumentu.</v>
      </c>
      <c r="D68" s="827"/>
      <c r="E68" s="827"/>
      <c r="F68" s="827"/>
      <c r="G68" s="827"/>
      <c r="H68" s="827"/>
      <c r="I68" s="827"/>
      <c r="J68" s="827"/>
      <c r="K68" s="827"/>
      <c r="L68" s="827"/>
    </row>
    <row r="69" spans="1:13" ht="29.25" customHeight="1" x14ac:dyDescent="0.25">
      <c r="A69" s="9"/>
      <c r="B69" s="402" t="s">
        <v>249</v>
      </c>
      <c r="C69" s="827" t="str">
        <f>Translations!$B$52</f>
        <v>Niektóre państwa członkowskie mogą wymagać korzystania z innego systemu, np. formularza internetowego zamiast arkusza kalkulacyjnego. Proszę sprawdzić wymagania administrującego państwa członkowskiego. W takim przypadku właściwy organ udzieli dalszych informacji.</v>
      </c>
      <c r="D69" s="827"/>
      <c r="E69" s="827"/>
      <c r="F69" s="827"/>
      <c r="G69" s="827"/>
      <c r="H69" s="827"/>
      <c r="I69" s="827"/>
      <c r="J69" s="827"/>
      <c r="K69" s="827"/>
      <c r="L69" s="827"/>
    </row>
    <row r="70" spans="1:13" s="8" customFormat="1" x14ac:dyDescent="0.25">
      <c r="A70" s="9"/>
      <c r="B70" s="402" t="s">
        <v>250</v>
      </c>
      <c r="C70" s="827" t="str">
        <f>Translations!$B$53</f>
        <v>Przed wypełnieniem formularza proszę uważnie przeczytać poniższe instrukcje.</v>
      </c>
      <c r="D70" s="827"/>
      <c r="E70" s="827"/>
      <c r="F70" s="827"/>
      <c r="G70" s="827"/>
      <c r="H70" s="827"/>
      <c r="I70" s="827"/>
      <c r="J70" s="827"/>
      <c r="K70" s="827"/>
      <c r="L70" s="827"/>
    </row>
    <row r="71" spans="1:13" x14ac:dyDescent="0.25">
      <c r="A71" s="9"/>
      <c r="B71" s="832"/>
      <c r="C71" s="832"/>
      <c r="D71" s="832"/>
      <c r="E71" s="832"/>
      <c r="F71" s="832"/>
      <c r="G71" s="832"/>
      <c r="H71" s="832"/>
      <c r="I71" s="832"/>
      <c r="J71" s="832"/>
      <c r="K71" s="832"/>
      <c r="L71" s="832"/>
    </row>
    <row r="72" spans="1:13" ht="15" customHeight="1" x14ac:dyDescent="0.25">
      <c r="A72" s="9">
        <f>A63+1</f>
        <v>8</v>
      </c>
      <c r="B72" s="873" t="str">
        <f>Translations!$B$867</f>
        <v>Niniejszy raport na temat wielkości emisji należy przedłożyć właściwemu organowi pod adresem:</v>
      </c>
      <c r="C72" s="873"/>
      <c r="D72" s="873"/>
      <c r="E72" s="873"/>
      <c r="F72" s="873"/>
      <c r="G72" s="873"/>
      <c r="H72" s="873"/>
      <c r="I72" s="873"/>
      <c r="J72" s="873"/>
      <c r="K72" s="873"/>
      <c r="L72" s="873"/>
    </row>
    <row r="73" spans="1:13" x14ac:dyDescent="0.25">
      <c r="A73" s="9"/>
      <c r="B73" s="25"/>
      <c r="C73" s="25"/>
      <c r="D73" s="25"/>
      <c r="E73" s="25"/>
      <c r="F73" s="25"/>
      <c r="G73" s="25"/>
      <c r="H73" s="25"/>
      <c r="I73" s="25"/>
      <c r="J73" s="25"/>
      <c r="K73" s="25"/>
      <c r="L73" s="30"/>
    </row>
    <row r="74" spans="1:13" x14ac:dyDescent="0.25">
      <c r="B74" s="403"/>
      <c r="C74" s="403"/>
      <c r="D74" s="403"/>
      <c r="E74" s="879" t="str">
        <f>Translations!$B$55</f>
        <v>Krajowy Ośrodek Bilansowania i Zarządzania Emisjami
ul. Chmielna 132/134
00-805 Warszawa</v>
      </c>
      <c r="F74" s="880"/>
      <c r="G74" s="880"/>
      <c r="H74" s="881"/>
      <c r="I74" s="403"/>
      <c r="J74" s="403"/>
      <c r="K74" s="403"/>
      <c r="L74" s="404"/>
    </row>
    <row r="75" spans="1:13" x14ac:dyDescent="0.25">
      <c r="B75" s="403"/>
      <c r="C75" s="403"/>
      <c r="D75" s="403"/>
      <c r="E75" s="882"/>
      <c r="F75" s="883"/>
      <c r="G75" s="883"/>
      <c r="H75" s="884"/>
      <c r="I75" s="403"/>
      <c r="J75" s="403"/>
      <c r="K75" s="403"/>
      <c r="L75" s="404"/>
    </row>
    <row r="76" spans="1:13" x14ac:dyDescent="0.25">
      <c r="B76" s="403"/>
      <c r="C76" s="403"/>
      <c r="D76" s="403"/>
      <c r="E76" s="882"/>
      <c r="F76" s="883"/>
      <c r="G76" s="883"/>
      <c r="H76" s="884"/>
      <c r="I76" s="403"/>
      <c r="J76" s="403"/>
      <c r="K76" s="403"/>
      <c r="L76" s="404"/>
    </row>
    <row r="77" spans="1:13" x14ac:dyDescent="0.25">
      <c r="B77" s="403"/>
      <c r="C77" s="11"/>
      <c r="D77" s="403"/>
      <c r="E77" s="882"/>
      <c r="F77" s="883"/>
      <c r="G77" s="883"/>
      <c r="H77" s="884"/>
      <c r="I77" s="403"/>
      <c r="J77" s="403"/>
      <c r="K77" s="403"/>
      <c r="L77" s="404"/>
    </row>
    <row r="78" spans="1:13" x14ac:dyDescent="0.25">
      <c r="B78" s="403"/>
      <c r="C78" s="403"/>
      <c r="D78" s="403"/>
      <c r="E78" s="882"/>
      <c r="F78" s="883"/>
      <c r="G78" s="883"/>
      <c r="H78" s="884"/>
      <c r="I78" s="403"/>
      <c r="J78" s="403"/>
      <c r="K78" s="403"/>
      <c r="L78" s="404"/>
    </row>
    <row r="79" spans="1:13" x14ac:dyDescent="0.25">
      <c r="B79" s="403"/>
      <c r="C79" s="403"/>
      <c r="D79" s="403"/>
      <c r="E79" s="882"/>
      <c r="F79" s="883"/>
      <c r="G79" s="883"/>
      <c r="H79" s="884"/>
      <c r="I79" s="403"/>
      <c r="J79" s="403"/>
      <c r="K79" s="403"/>
      <c r="L79" s="404"/>
    </row>
    <row r="80" spans="1:13" x14ac:dyDescent="0.25">
      <c r="B80" s="403"/>
      <c r="C80" s="403"/>
      <c r="D80" s="403"/>
      <c r="E80" s="882"/>
      <c r="F80" s="883"/>
      <c r="G80" s="883"/>
      <c r="H80" s="884"/>
      <c r="I80" s="403"/>
      <c r="J80" s="403"/>
      <c r="K80" s="403"/>
      <c r="L80" s="404"/>
    </row>
    <row r="81" spans="1:12" x14ac:dyDescent="0.25">
      <c r="B81" s="403"/>
      <c r="C81" s="403"/>
      <c r="D81" s="403"/>
      <c r="E81" s="885"/>
      <c r="F81" s="886"/>
      <c r="G81" s="886"/>
      <c r="H81" s="887"/>
      <c r="I81" s="403"/>
      <c r="J81" s="403"/>
      <c r="K81" s="403"/>
      <c r="L81" s="404"/>
    </row>
    <row r="82" spans="1:12" x14ac:dyDescent="0.25">
      <c r="B82" s="403"/>
      <c r="C82" s="403"/>
      <c r="D82" s="403"/>
      <c r="E82" s="403"/>
      <c r="F82" s="403"/>
      <c r="G82" s="403"/>
      <c r="H82" s="403"/>
      <c r="I82" s="403"/>
      <c r="J82" s="403"/>
      <c r="K82" s="403"/>
      <c r="L82" s="404"/>
    </row>
    <row r="83" spans="1:12" ht="33" customHeight="1" x14ac:dyDescent="0.25">
      <c r="A83" s="9">
        <f>A72+1</f>
        <v>9</v>
      </c>
      <c r="B83" s="827" t="str">
        <f>Translations!$B$868</f>
        <v>Jeśli potrzebna jest pomoc przy wypełnianiu rocznego raportu, należy skontaktować się z właściwym organem. Oprócz wytycznych Komisji, o których mowa powyżej, niektóre państwa członkowskie opracowały wytyczne, które mogą okazać się przydatne.</v>
      </c>
      <c r="C83" s="827"/>
      <c r="D83" s="827"/>
      <c r="E83" s="827"/>
      <c r="F83" s="827"/>
      <c r="G83" s="827"/>
      <c r="H83" s="827"/>
      <c r="I83" s="827"/>
      <c r="J83" s="827"/>
      <c r="K83" s="827"/>
      <c r="L83" s="827"/>
    </row>
    <row r="84" spans="1:12" ht="66" customHeight="1" x14ac:dyDescent="0.25">
      <c r="A84" s="9">
        <f>A83+1</f>
        <v>10</v>
      </c>
      <c r="B84" s="860" t="str">
        <f>Translations!$B$869</f>
        <v>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84" s="860"/>
      <c r="D84" s="860"/>
      <c r="E84" s="860"/>
      <c r="F84" s="860"/>
      <c r="G84" s="860"/>
      <c r="H84" s="860"/>
      <c r="I84" s="860"/>
      <c r="J84" s="860"/>
      <c r="K84" s="860"/>
      <c r="L84" s="860"/>
    </row>
    <row r="85" spans="1:12" x14ac:dyDescent="0.25">
      <c r="A85" s="9"/>
      <c r="B85" s="400"/>
      <c r="C85" s="400"/>
      <c r="D85" s="400"/>
      <c r="E85" s="400"/>
      <c r="F85" s="400"/>
      <c r="G85" s="400"/>
      <c r="H85" s="400"/>
      <c r="I85" s="400"/>
      <c r="J85" s="400"/>
      <c r="K85" s="400"/>
      <c r="L85" s="401"/>
    </row>
    <row r="86" spans="1:12" ht="15.6" x14ac:dyDescent="0.25">
      <c r="A86" s="9">
        <f>A84+1</f>
        <v>11</v>
      </c>
      <c r="B86" s="826" t="str">
        <f>Translations!$B$61</f>
        <v>Źródła informacji:</v>
      </c>
      <c r="C86" s="826"/>
      <c r="D86" s="826"/>
      <c r="E86" s="826"/>
      <c r="F86" s="826"/>
      <c r="G86" s="826"/>
      <c r="H86" s="826"/>
      <c r="I86" s="826"/>
      <c r="J86" s="826"/>
      <c r="K86" s="826"/>
      <c r="L86" s="826"/>
    </row>
    <row r="87" spans="1:12" x14ac:dyDescent="0.25">
      <c r="A87" s="9"/>
      <c r="B87" s="405" t="str">
        <f>Translations!$B$62</f>
        <v>Strony internetowe UE:</v>
      </c>
      <c r="C87" s="400"/>
      <c r="D87" s="400"/>
      <c r="E87" s="400"/>
      <c r="F87" s="400"/>
      <c r="G87" s="400"/>
      <c r="H87" s="400"/>
      <c r="I87" s="400"/>
      <c r="J87" s="400"/>
      <c r="K87" s="400"/>
      <c r="L87" s="401"/>
    </row>
    <row r="88" spans="1:12" s="8" customFormat="1" x14ac:dyDescent="0.25">
      <c r="A88" s="9"/>
      <c r="B88" s="889" t="str">
        <f>Translations!$B$63</f>
        <v>Strony internetowe UE:</v>
      </c>
      <c r="C88" s="889"/>
      <c r="D88" s="844" t="str">
        <f>HYPERLINK(Translations!$B$64,Translations!$B$64)</f>
        <v xml:space="preserve">http://eur-lex.europa.eu/en/index.htm </v>
      </c>
      <c r="E88" s="845"/>
      <c r="F88" s="845"/>
      <c r="G88" s="845"/>
      <c r="H88" s="845"/>
      <c r="I88" s="845"/>
      <c r="J88" s="400"/>
      <c r="K88" s="400"/>
      <c r="L88" s="401"/>
    </row>
    <row r="89" spans="1:12" s="8" customFormat="1" ht="13.2" customHeight="1" x14ac:dyDescent="0.25">
      <c r="A89" s="9"/>
      <c r="B89" s="889" t="str">
        <f>Translations!$B$65</f>
        <v>EU ETS ogólnie:</v>
      </c>
      <c r="C89" s="889"/>
      <c r="D89" s="844" t="str">
        <f>HYPERLINK(Translations!$B$66,Translations!$B$66)</f>
        <v>http://ec.europa.eu/clima/policies/ets/index_en.htm</v>
      </c>
      <c r="E89" s="845"/>
      <c r="F89" s="845"/>
      <c r="G89" s="845"/>
      <c r="H89" s="845"/>
      <c r="I89" s="845"/>
      <c r="J89" s="400"/>
      <c r="K89" s="400"/>
      <c r="L89" s="401"/>
    </row>
    <row r="90" spans="1:12" s="8" customFormat="1" ht="25.5" customHeight="1" x14ac:dyDescent="0.25">
      <c r="A90" s="9"/>
      <c r="B90" s="890" t="str">
        <f>Translations!$B$67</f>
        <v xml:space="preserve">EU ETS w odniesieniu do lotnictwa: </v>
      </c>
      <c r="C90" s="890"/>
      <c r="D90" s="846" t="str">
        <f>HYPERLINK(Translations!$B$68,Translations!$B$68)</f>
        <v>http://ec.europa.eu/clima/policies/transport/aviation/index_en.htm</v>
      </c>
      <c r="E90" s="847"/>
      <c r="F90" s="847"/>
      <c r="G90" s="847"/>
      <c r="H90" s="847"/>
      <c r="I90" s="847"/>
      <c r="J90" s="400"/>
      <c r="K90" s="400"/>
      <c r="L90" s="401"/>
    </row>
    <row r="91" spans="1:12" s="8" customFormat="1" x14ac:dyDescent="0.25">
      <c r="A91" s="9"/>
      <c r="B91" s="400" t="str">
        <f>Translations!$B$69</f>
        <v xml:space="preserve">Monitorowanie i raportowanie w EU ETS: </v>
      </c>
      <c r="C91" s="400"/>
      <c r="D91" s="400"/>
      <c r="E91" s="400"/>
      <c r="F91" s="400"/>
      <c r="G91" s="400"/>
      <c r="H91" s="400"/>
      <c r="I91" s="400"/>
      <c r="J91" s="400"/>
      <c r="K91" s="400"/>
      <c r="L91" s="401"/>
    </row>
    <row r="92" spans="1:12" s="8" customFormat="1" x14ac:dyDescent="0.25">
      <c r="A92" s="9"/>
      <c r="B92" s="400"/>
      <c r="C92" s="400"/>
      <c r="D92" s="844" t="str">
        <f>HYPERLINK(Translations!$B$45,Translations!$B$45)</f>
        <v>http://ec.europa.eu/clima/policies/ets/monitoring/index_en.htm</v>
      </c>
      <c r="E92" s="845"/>
      <c r="F92" s="845"/>
      <c r="G92" s="845"/>
      <c r="H92" s="845"/>
      <c r="I92" s="845"/>
      <c r="J92" s="400"/>
      <c r="K92" s="400"/>
      <c r="L92" s="401"/>
    </row>
    <row r="93" spans="1:12" s="8" customFormat="1" ht="25.5" customHeight="1" x14ac:dyDescent="0.25">
      <c r="A93" s="9"/>
      <c r="B93" s="891" t="str">
        <f>Translations!$B$1085</f>
        <v>Strony internetowe mechanizmu CORSIA:</v>
      </c>
      <c r="C93" s="891"/>
      <c r="D93" s="846" t="str">
        <f>HYPERLINK(Translations!$B$1066,Translations!$B$1066)</f>
        <v>https://www.icao.int/environmental-protection/CORSIA/Pages/default.aspx</v>
      </c>
      <c r="E93" s="847"/>
      <c r="F93" s="847"/>
      <c r="G93" s="847"/>
      <c r="H93" s="847"/>
      <c r="I93" s="847"/>
      <c r="J93" s="844"/>
      <c r="K93" s="845"/>
      <c r="L93" s="845"/>
    </row>
    <row r="94" spans="1:12" s="8" customFormat="1" x14ac:dyDescent="0.25">
      <c r="A94" s="9"/>
      <c r="B94" s="400"/>
      <c r="C94" s="400"/>
      <c r="D94" s="406"/>
      <c r="E94" s="407"/>
      <c r="F94" s="407"/>
      <c r="G94" s="407"/>
      <c r="H94" s="407"/>
      <c r="I94" s="407"/>
      <c r="J94" s="400"/>
      <c r="K94" s="400"/>
      <c r="L94" s="401"/>
    </row>
    <row r="95" spans="1:12" x14ac:dyDescent="0.25">
      <c r="A95" s="9"/>
      <c r="B95" s="405" t="str">
        <f>Translations!$B$70</f>
        <v>Inne strony internetowe:</v>
      </c>
      <c r="C95" s="400"/>
      <c r="D95" s="400"/>
      <c r="E95" s="400"/>
      <c r="F95" s="400"/>
      <c r="G95" s="400"/>
      <c r="H95" s="400"/>
      <c r="I95" s="400"/>
      <c r="J95" s="400"/>
      <c r="K95" s="400"/>
      <c r="L95" s="401"/>
    </row>
    <row r="96" spans="1:12" x14ac:dyDescent="0.25">
      <c r="B96" s="408" t="str">
        <f>Translations!$B$71</f>
        <v>https://www.gov.pl/web/klimat; www.kobize.pl</v>
      </c>
      <c r="C96" s="408"/>
      <c r="D96" s="408"/>
      <c r="E96" s="408"/>
      <c r="F96" s="408"/>
      <c r="G96" s="408"/>
      <c r="H96" s="408"/>
      <c r="I96" s="408"/>
      <c r="J96" s="11"/>
      <c r="K96" s="11"/>
      <c r="L96" s="409"/>
    </row>
    <row r="97" spans="1:12" x14ac:dyDescent="0.25">
      <c r="B97" s="408"/>
      <c r="C97" s="408"/>
      <c r="D97" s="408"/>
      <c r="E97" s="408"/>
      <c r="F97" s="408"/>
      <c r="G97" s="408"/>
      <c r="H97" s="408"/>
      <c r="I97" s="408"/>
      <c r="J97" s="11"/>
      <c r="K97" s="11"/>
      <c r="L97" s="409"/>
    </row>
    <row r="98" spans="1:12" x14ac:dyDescent="0.25">
      <c r="B98" s="405" t="str">
        <f>Translations!$B$72</f>
        <v>Dział pomocy technicznej:</v>
      </c>
      <c r="C98" s="11"/>
      <c r="D98" s="11"/>
      <c r="E98" s="11"/>
      <c r="F98" s="11"/>
      <c r="G98" s="11"/>
      <c r="H98" s="11"/>
      <c r="I98" s="11"/>
      <c r="J98" s="11"/>
      <c r="K98" s="11"/>
      <c r="L98" s="409"/>
    </row>
    <row r="99" spans="1:12" x14ac:dyDescent="0.25">
      <c r="B99" s="824" t="str">
        <f>Translations!$B$73</f>
        <v>www.kobize.pl
(48) 22 569 65 66</v>
      </c>
      <c r="C99" s="824"/>
      <c r="D99" s="824"/>
      <c r="E99" s="824"/>
      <c r="F99" s="824"/>
      <c r="G99" s="824"/>
      <c r="H99" s="824"/>
      <c r="I99" s="824"/>
      <c r="J99" s="11"/>
      <c r="K99" s="11"/>
      <c r="L99" s="409"/>
    </row>
    <row r="100" spans="1:12" x14ac:dyDescent="0.25">
      <c r="B100" s="824"/>
      <c r="C100" s="824"/>
      <c r="D100" s="824"/>
      <c r="E100" s="824"/>
      <c r="F100" s="824"/>
      <c r="G100" s="824"/>
      <c r="H100" s="824"/>
      <c r="I100" s="824"/>
      <c r="J100" s="11"/>
      <c r="K100" s="11"/>
      <c r="L100" s="409"/>
    </row>
    <row r="101" spans="1:12" x14ac:dyDescent="0.25">
      <c r="B101" s="11"/>
      <c r="C101" s="11"/>
      <c r="D101" s="11"/>
      <c r="E101" s="11"/>
      <c r="F101" s="11"/>
      <c r="G101" s="11"/>
      <c r="H101" s="11"/>
      <c r="I101" s="11"/>
      <c r="J101" s="11"/>
      <c r="K101" s="11"/>
      <c r="L101" s="409"/>
    </row>
    <row r="102" spans="1:12" x14ac:dyDescent="0.25">
      <c r="B102" s="11"/>
      <c r="C102" s="11"/>
      <c r="D102" s="11"/>
      <c r="E102" s="11"/>
      <c r="F102" s="11"/>
      <c r="G102" s="11"/>
      <c r="H102" s="11"/>
      <c r="I102" s="11"/>
      <c r="J102" s="11"/>
      <c r="K102" s="11"/>
      <c r="L102" s="409"/>
    </row>
    <row r="103" spans="1:12" ht="15.6" x14ac:dyDescent="0.25">
      <c r="A103" s="9">
        <f>A86+1</f>
        <v>12</v>
      </c>
      <c r="B103" s="826" t="str">
        <f>Translations!$B$74</f>
        <v>Sposób korzystania z formularza:</v>
      </c>
      <c r="C103" s="826"/>
      <c r="D103" s="826"/>
      <c r="E103" s="826"/>
      <c r="F103" s="826"/>
      <c r="G103" s="826"/>
      <c r="H103" s="826"/>
      <c r="I103" s="826"/>
      <c r="J103" s="826"/>
      <c r="K103" s="826"/>
      <c r="L103" s="826"/>
    </row>
    <row r="104" spans="1:12" ht="40.799999999999997" customHeight="1" x14ac:dyDescent="0.25">
      <c r="A104" s="9"/>
      <c r="B104" s="827" t="str">
        <f>Translations!$B$870</f>
        <v>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v>
      </c>
      <c r="C104" s="827"/>
      <c r="D104" s="827"/>
      <c r="E104" s="827"/>
      <c r="F104" s="827"/>
      <c r="G104" s="827"/>
      <c r="H104" s="827"/>
      <c r="I104" s="827"/>
      <c r="J104" s="827"/>
      <c r="K104" s="827"/>
      <c r="L104" s="828"/>
    </row>
    <row r="105" spans="1:12" s="16" customFormat="1" ht="40.799999999999997" customHeight="1" x14ac:dyDescent="0.25">
      <c r="A105" s="9"/>
      <c r="B105" s="827" t="str">
        <f>Translations!$B$76</f>
        <v>Zaleca się przejrzenie najpierw całego dokumentu od początku do końca. Istnieje kilka funkcji, które przeprowadzą użytkownika przez cały formularz, i które zależą od wprowadzonych wcześniej danych, takich jak zmiana koloru komórek w przypadku, gdy wprowadzenie danych nie jest konieczne (zob. kody kolorów poniżej).</v>
      </c>
      <c r="C105" s="827"/>
      <c r="D105" s="827"/>
      <c r="E105" s="827"/>
      <c r="F105" s="827"/>
      <c r="G105" s="827"/>
      <c r="H105" s="827"/>
      <c r="I105" s="827"/>
      <c r="J105" s="827"/>
      <c r="K105" s="827"/>
      <c r="L105" s="828"/>
    </row>
    <row r="106" spans="1:12" s="16" customFormat="1" ht="54.6" customHeight="1" x14ac:dyDescent="0.25">
      <c r="A106" s="9"/>
      <c r="B106" s="827" t="str">
        <f>Translations!$B$77</f>
        <v>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v>
      </c>
      <c r="C106" s="827"/>
      <c r="D106" s="827"/>
      <c r="E106" s="827"/>
      <c r="F106" s="827"/>
      <c r="G106" s="827"/>
      <c r="H106" s="827"/>
      <c r="I106" s="827"/>
      <c r="J106" s="827"/>
      <c r="K106" s="827"/>
      <c r="L106" s="828"/>
    </row>
    <row r="107" spans="1:12" s="16" customFormat="1" x14ac:dyDescent="0.25">
      <c r="A107" s="12"/>
      <c r="B107" s="829" t="str">
        <f>Translations!$B$78</f>
        <v>Legenda kolorów i czcionek:</v>
      </c>
      <c r="C107" s="829"/>
      <c r="D107" s="829"/>
      <c r="E107" s="829"/>
      <c r="F107" s="829"/>
      <c r="G107" s="829"/>
      <c r="H107" s="829"/>
      <c r="I107" s="829"/>
      <c r="J107" s="829"/>
      <c r="K107" s="829"/>
      <c r="L107" s="830"/>
    </row>
    <row r="108" spans="1:12" s="8" customFormat="1" x14ac:dyDescent="0.25">
      <c r="C108" s="805" t="str">
        <f>Translations!$B$79</f>
        <v>Czarny tekst pogrubiony:</v>
      </c>
      <c r="D108" s="813"/>
      <c r="E108" s="827" t="str">
        <f>Translations!$B$80</f>
        <v>Tekst ten pochodzi z formularza Komisji. Należy pozostawić go bez zmian.</v>
      </c>
      <c r="F108" s="827"/>
      <c r="G108" s="827"/>
      <c r="H108" s="827"/>
      <c r="I108" s="827"/>
      <c r="J108" s="827"/>
      <c r="K108" s="827"/>
      <c r="L108" s="828"/>
    </row>
    <row r="109" spans="1:12" s="8" customFormat="1" ht="27.6" customHeight="1" x14ac:dyDescent="0.25">
      <c r="C109" s="875" t="str">
        <f>Translations!$B$81</f>
        <v>Mniejszy tekst kursywą:</v>
      </c>
      <c r="D109" s="875"/>
      <c r="E109" s="827" t="str">
        <f>Translations!$B$82</f>
        <v>Tekst ten zawiera bardziej szczegółowe wyjaśnienia. Państwa członkowskie mogą dodawać dalsze wyjaśnienia w wersjach formularza dla poszczególnych państw członkowskich.</v>
      </c>
      <c r="F109" s="827"/>
      <c r="G109" s="827"/>
      <c r="H109" s="827"/>
      <c r="I109" s="827"/>
      <c r="J109" s="827"/>
      <c r="K109" s="827"/>
      <c r="L109" s="828"/>
    </row>
    <row r="110" spans="1:12" s="8" customFormat="1" x14ac:dyDescent="0.25">
      <c r="C110" s="837"/>
      <c r="D110" s="838"/>
      <c r="E110" s="828" t="str">
        <f>Translations!$B$83</f>
        <v>Jasnożółte pola to pola do wprowadzania danych.</v>
      </c>
      <c r="F110" s="827"/>
      <c r="G110" s="827"/>
      <c r="H110" s="827"/>
      <c r="I110" s="827"/>
      <c r="J110" s="827"/>
      <c r="K110" s="827"/>
      <c r="L110" s="827"/>
    </row>
    <row r="111" spans="1:12" s="8" customFormat="1" ht="25.5" customHeight="1" x14ac:dyDescent="0.25">
      <c r="C111" s="839"/>
      <c r="D111" s="840"/>
      <c r="E111" s="828" t="str">
        <f>Translations!$B$84</f>
        <v>Zielone pola ukazują automatycznie obliczone wyniki. Czerwony tekst pokazuje komunikaty o błędzie (brakujące dane itp.).</v>
      </c>
      <c r="F111" s="827"/>
      <c r="G111" s="827"/>
      <c r="H111" s="827"/>
      <c r="I111" s="827"/>
      <c r="J111" s="827"/>
      <c r="K111" s="827"/>
      <c r="L111" s="827"/>
    </row>
    <row r="112" spans="1:12" s="8" customFormat="1" ht="25.5" customHeight="1" x14ac:dyDescent="0.25">
      <c r="C112" s="874"/>
      <c r="D112" s="838"/>
      <c r="E112" s="828" t="str">
        <f>Translations!$B$85</f>
        <v>Pola zakreskowane wskazują, że wprowadzenie danych w tym polu nie jest istotne z uwagi na dane, które zostały wprowadzone w innym polu.</v>
      </c>
      <c r="F112" s="827"/>
      <c r="G112" s="827"/>
      <c r="H112" s="827"/>
      <c r="I112" s="827"/>
      <c r="J112" s="827"/>
      <c r="K112" s="827"/>
      <c r="L112" s="828"/>
    </row>
    <row r="113" spans="1:13" s="8" customFormat="1" ht="25.5" customHeight="1" x14ac:dyDescent="0.25">
      <c r="C113" s="22"/>
      <c r="D113" s="23"/>
      <c r="E113" s="827" t="str">
        <f>Translations!$B$86</f>
        <v>Pola szare są wypełniane przez państwa członkowskie przed opublikowaniem dostosowanych indywidualnie wersji formularza.</v>
      </c>
      <c r="F113" s="827"/>
      <c r="G113" s="827"/>
      <c r="H113" s="827"/>
      <c r="I113" s="827"/>
      <c r="J113" s="827"/>
      <c r="K113" s="827"/>
      <c r="L113" s="827"/>
    </row>
    <row r="114" spans="1:13" s="16" customFormat="1" x14ac:dyDescent="0.25">
      <c r="A114" s="12"/>
      <c r="B114" s="20"/>
      <c r="C114" s="20"/>
      <c r="D114" s="20"/>
      <c r="E114" s="20"/>
      <c r="F114" s="20"/>
      <c r="G114" s="20"/>
      <c r="H114" s="20"/>
      <c r="I114" s="20"/>
      <c r="J114" s="20"/>
      <c r="K114" s="20"/>
      <c r="L114" s="21"/>
    </row>
    <row r="115" spans="1:13" s="16" customFormat="1" x14ac:dyDescent="0.25">
      <c r="A115" s="371"/>
      <c r="B115" s="372"/>
      <c r="C115" s="372"/>
      <c r="D115" s="372"/>
      <c r="E115" s="372"/>
      <c r="F115" s="372"/>
      <c r="G115" s="372"/>
      <c r="H115" s="372"/>
      <c r="I115" s="372"/>
      <c r="J115" s="372"/>
      <c r="K115" s="372"/>
      <c r="L115" s="373"/>
      <c r="M115" s="371"/>
    </row>
    <row r="116" spans="1:13" s="16" customFormat="1" x14ac:dyDescent="0.25">
      <c r="A116" s="371"/>
      <c r="B116" s="835" t="str">
        <f>Translations!$B$1086</f>
        <v>Sekcje dodane do formularza EU ETS dotyczące informacji wymaganych dla mechanizmu CORSIA są oznaczone jasnoniebieską ramką.</v>
      </c>
      <c r="C116" s="835"/>
      <c r="D116" s="835"/>
      <c r="E116" s="835"/>
      <c r="F116" s="835"/>
      <c r="G116" s="835"/>
      <c r="H116" s="835"/>
      <c r="I116" s="835"/>
      <c r="J116" s="835"/>
      <c r="K116" s="835"/>
      <c r="L116" s="836"/>
      <c r="M116" s="371"/>
    </row>
    <row r="117" spans="1:13" s="16" customFormat="1" x14ac:dyDescent="0.25">
      <c r="A117" s="371"/>
      <c r="B117" s="372"/>
      <c r="C117" s="372"/>
      <c r="D117" s="372"/>
      <c r="E117" s="372"/>
      <c r="F117" s="372"/>
      <c r="G117" s="372"/>
      <c r="H117" s="372"/>
      <c r="I117" s="372"/>
      <c r="J117" s="372"/>
      <c r="K117" s="372"/>
      <c r="L117" s="373"/>
      <c r="M117" s="371"/>
    </row>
    <row r="118" spans="1:13" s="16" customFormat="1" x14ac:dyDescent="0.25">
      <c r="A118" s="12"/>
      <c r="B118" s="20"/>
      <c r="C118" s="20"/>
      <c r="D118" s="20"/>
      <c r="E118" s="20"/>
      <c r="F118" s="20"/>
      <c r="G118" s="20"/>
      <c r="H118" s="20"/>
      <c r="I118" s="20"/>
      <c r="J118" s="20"/>
      <c r="K118" s="20"/>
      <c r="L118" s="21"/>
    </row>
    <row r="119" spans="1:13" s="16" customFormat="1" x14ac:dyDescent="0.25">
      <c r="A119" s="580"/>
      <c r="B119" s="581"/>
      <c r="C119" s="581"/>
      <c r="D119" s="581"/>
      <c r="E119" s="581"/>
      <c r="F119" s="581"/>
      <c r="G119" s="581"/>
      <c r="H119" s="581"/>
      <c r="I119" s="581"/>
      <c r="J119" s="581"/>
      <c r="K119" s="581"/>
      <c r="L119" s="582"/>
      <c r="M119" s="580"/>
    </row>
    <row r="120" spans="1:13" s="16" customFormat="1" x14ac:dyDescent="0.25">
      <c r="A120" s="580"/>
      <c r="B120" s="835" t="str">
        <f>Translations!$B$1260</f>
        <v>Sekcje dodane do tego formularza dotyczące informacji wymaganych dla systemu CH ETS są oznaczone jasnoczerwoną ramką.</v>
      </c>
      <c r="C120" s="835"/>
      <c r="D120" s="835"/>
      <c r="E120" s="835"/>
      <c r="F120" s="835"/>
      <c r="G120" s="835"/>
      <c r="H120" s="835"/>
      <c r="I120" s="835"/>
      <c r="J120" s="835"/>
      <c r="K120" s="835"/>
      <c r="L120" s="836"/>
      <c r="M120" s="580"/>
    </row>
    <row r="121" spans="1:13" s="16" customFormat="1" x14ac:dyDescent="0.25">
      <c r="A121" s="580"/>
      <c r="B121" s="581"/>
      <c r="C121" s="581"/>
      <c r="D121" s="581"/>
      <c r="E121" s="581"/>
      <c r="F121" s="581"/>
      <c r="G121" s="581"/>
      <c r="H121" s="581"/>
      <c r="I121" s="581"/>
      <c r="J121" s="581"/>
      <c r="K121" s="581"/>
      <c r="L121" s="582"/>
      <c r="M121" s="580"/>
    </row>
    <row r="122" spans="1:13" s="16" customFormat="1" x14ac:dyDescent="0.25">
      <c r="A122" s="12"/>
      <c r="B122" s="20"/>
      <c r="C122" s="20"/>
      <c r="D122" s="20"/>
      <c r="E122" s="20"/>
      <c r="F122" s="20"/>
      <c r="G122" s="20"/>
      <c r="H122" s="20"/>
      <c r="I122" s="20"/>
      <c r="J122" s="20"/>
      <c r="K122" s="20"/>
      <c r="L122" s="21"/>
    </row>
    <row r="123" spans="1:13" s="16" customFormat="1" x14ac:dyDescent="0.25">
      <c r="A123" s="586"/>
      <c r="B123" s="835" t="str">
        <f>Translations!$B$1261</f>
        <v>Sekcje, które są szczególnie istotne dla obu systemów - EU ETS i CH ETS - oznaczonę są czerwonym kreskowaniem.</v>
      </c>
      <c r="C123" s="888"/>
      <c r="D123" s="888"/>
      <c r="E123" s="888"/>
      <c r="F123" s="888"/>
      <c r="G123" s="888"/>
      <c r="H123" s="888"/>
      <c r="I123" s="888"/>
      <c r="J123" s="888"/>
      <c r="K123" s="888"/>
      <c r="L123" s="888"/>
      <c r="M123" s="586"/>
    </row>
    <row r="124" spans="1:13" s="16" customFormat="1" x14ac:dyDescent="0.25">
      <c r="A124" s="12"/>
      <c r="B124" s="20"/>
      <c r="C124" s="20"/>
      <c r="D124" s="20"/>
      <c r="E124" s="20"/>
      <c r="F124" s="20"/>
      <c r="G124" s="20"/>
      <c r="H124" s="20"/>
      <c r="I124" s="20"/>
      <c r="J124" s="20"/>
      <c r="K124" s="20"/>
      <c r="L124" s="21"/>
    </row>
    <row r="125" spans="1:13" s="8" customFormat="1" ht="52.8" customHeight="1" x14ac:dyDescent="0.25">
      <c r="A125" s="7">
        <f>A103+1</f>
        <v>13</v>
      </c>
      <c r="B125" s="877" t="str">
        <f>Translations!$B$871</f>
        <v>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v>
      </c>
      <c r="C125" s="827"/>
      <c r="D125" s="827"/>
      <c r="E125" s="827"/>
      <c r="F125" s="827"/>
      <c r="G125" s="827"/>
      <c r="H125" s="827"/>
      <c r="I125" s="827"/>
      <c r="J125" s="827"/>
      <c r="K125" s="827"/>
      <c r="L125" s="827"/>
    </row>
    <row r="126" spans="1:13" s="8" customFormat="1" ht="41.4" customHeight="1" x14ac:dyDescent="0.25">
      <c r="A126" s="7">
        <f>A125+1</f>
        <v>14</v>
      </c>
      <c r="B126" s="878" t="str">
        <f>Translations!$B$872</f>
        <v>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v>
      </c>
      <c r="C126" s="832"/>
      <c r="D126" s="832"/>
      <c r="E126" s="832"/>
      <c r="F126" s="832"/>
      <c r="G126" s="832"/>
      <c r="H126" s="832"/>
      <c r="I126" s="832"/>
      <c r="J126" s="832"/>
      <c r="K126" s="832"/>
      <c r="L126" s="813"/>
    </row>
    <row r="127" spans="1:13" s="8" customFormat="1" ht="54" customHeight="1" x14ac:dyDescent="0.25">
      <c r="A127" s="7">
        <f>A126+1</f>
        <v>15</v>
      </c>
      <c r="B127" s="877" t="str">
        <f>Translations!$B$873</f>
        <v>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v>
      </c>
      <c r="C127" s="827"/>
      <c r="D127" s="827"/>
      <c r="E127" s="827"/>
      <c r="F127" s="827"/>
      <c r="G127" s="827"/>
      <c r="H127" s="827"/>
      <c r="I127" s="827"/>
      <c r="J127" s="827"/>
      <c r="K127" s="827"/>
      <c r="L127" s="827"/>
    </row>
    <row r="128" spans="1:13" s="8" customFormat="1" ht="4.95" customHeight="1" thickBot="1" x14ac:dyDescent="0.3">
      <c r="A128" s="25"/>
      <c r="B128" s="831"/>
      <c r="C128" s="832"/>
      <c r="D128" s="832"/>
      <c r="E128" s="832"/>
      <c r="F128" s="832"/>
      <c r="G128" s="832"/>
      <c r="H128" s="832"/>
      <c r="I128" s="832"/>
      <c r="J128" s="832"/>
      <c r="K128" s="832"/>
      <c r="L128" s="30"/>
    </row>
    <row r="129" spans="1:12" s="8" customFormat="1" ht="72.599999999999994" customHeight="1" thickBot="1" x14ac:dyDescent="0.3">
      <c r="A129" s="7">
        <f>A127+1</f>
        <v>16</v>
      </c>
      <c r="B129" s="841" t="str">
        <f>Translations!$B$874</f>
        <v>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v>
      </c>
      <c r="C129" s="842"/>
      <c r="D129" s="842"/>
      <c r="E129" s="842"/>
      <c r="F129" s="842"/>
      <c r="G129" s="842"/>
      <c r="H129" s="842"/>
      <c r="I129" s="842"/>
      <c r="J129" s="842"/>
      <c r="K129" s="842"/>
      <c r="L129" s="843"/>
    </row>
    <row r="130" spans="1:12" s="8" customFormat="1" ht="4.95" customHeight="1" x14ac:dyDescent="0.25">
      <c r="A130" s="25"/>
      <c r="B130" s="831"/>
      <c r="C130" s="832"/>
      <c r="D130" s="832"/>
      <c r="E130" s="832"/>
      <c r="F130" s="832"/>
      <c r="G130" s="832"/>
      <c r="H130" s="832"/>
      <c r="I130" s="832"/>
      <c r="J130" s="832"/>
      <c r="K130" s="832"/>
      <c r="L130" s="30"/>
    </row>
    <row r="131" spans="1:12" s="16" customFormat="1" ht="12.75" customHeight="1" x14ac:dyDescent="0.25">
      <c r="A131" s="12"/>
      <c r="B131" s="833" t="str">
        <f>Translations!$B$875</f>
        <v>Informacja: Formuła musi zostać sprawdzona i poprawiona za każdym razem gdy operator statków powietrznych dodaje kolumny i/lub wiersze.</v>
      </c>
      <c r="C131" s="834"/>
      <c r="D131" s="834"/>
      <c r="E131" s="834"/>
      <c r="F131" s="834"/>
      <c r="G131" s="834"/>
      <c r="H131" s="834"/>
      <c r="I131" s="834"/>
      <c r="J131" s="834"/>
      <c r="K131" s="834"/>
      <c r="L131" s="834"/>
    </row>
    <row r="132" spans="1:12" s="16" customFormat="1" ht="4.95" customHeight="1" thickBot="1" x14ac:dyDescent="0.3">
      <c r="A132" s="12"/>
      <c r="B132" s="481"/>
      <c r="C132" s="482"/>
      <c r="D132" s="482"/>
      <c r="E132" s="482"/>
      <c r="F132" s="482"/>
      <c r="G132" s="482"/>
      <c r="H132" s="482"/>
      <c r="I132" s="482"/>
      <c r="J132" s="482"/>
      <c r="K132" s="482"/>
      <c r="L132" s="482"/>
    </row>
    <row r="133" spans="1:12" s="8" customFormat="1" ht="43.2" customHeight="1" thickBot="1" x14ac:dyDescent="0.3">
      <c r="A133" s="7">
        <f>A129+1</f>
        <v>17</v>
      </c>
      <c r="B133" s="870" t="str">
        <f>Translations!$B$1087</f>
        <v>Uwaga: W przypadku gdy nazwy krajów znajdują się na listach do wyboru w ramach tego szablonu sprawozdawczego, nie oznacza to wyrażenia jakiejkolwiek opinii ze strony Komisji lub państwa członkowskiego dostarczającego ten szablon, dotyczącej statusu prawnego dowolnego kraju, terytorium, miast lub obszaru lub jego władz, lub dotyczącej wyznaczenia jego rejonów przygranicznych lub granic.</v>
      </c>
      <c r="C133" s="871"/>
      <c r="D133" s="871"/>
      <c r="E133" s="871"/>
      <c r="F133" s="871"/>
      <c r="G133" s="871"/>
      <c r="H133" s="871"/>
      <c r="I133" s="871"/>
      <c r="J133" s="871"/>
      <c r="K133" s="871"/>
      <c r="L133" s="872"/>
    </row>
    <row r="134" spans="1:12" s="8" customFormat="1" ht="4.95" customHeight="1" x14ac:dyDescent="0.25">
      <c r="A134" s="25"/>
      <c r="B134" s="831"/>
      <c r="C134" s="832"/>
      <c r="D134" s="832"/>
      <c r="E134" s="832"/>
      <c r="F134" s="832"/>
      <c r="G134" s="832"/>
      <c r="H134" s="832"/>
      <c r="I134" s="832"/>
      <c r="J134" s="832"/>
      <c r="K134" s="832"/>
      <c r="L134" s="30"/>
    </row>
    <row r="135" spans="1:12" s="16" customFormat="1" x14ac:dyDescent="0.25">
      <c r="A135" s="12"/>
      <c r="L135" s="17"/>
    </row>
    <row r="136" spans="1:12" ht="15.75" customHeight="1" x14ac:dyDescent="0.25">
      <c r="A136" s="7">
        <f>A133+1</f>
        <v>18</v>
      </c>
      <c r="B136" s="825" t="str">
        <f>Translations!$B$87</f>
        <v>Tutaj znajduje się wykaz wytycznych danego państwa członkowskiego:</v>
      </c>
      <c r="C136" s="825"/>
      <c r="D136" s="825"/>
      <c r="E136" s="825"/>
      <c r="F136" s="825"/>
      <c r="G136" s="825"/>
      <c r="H136" s="825"/>
      <c r="I136" s="825"/>
      <c r="J136" s="825"/>
      <c r="K136" s="825"/>
      <c r="L136" s="825"/>
    </row>
    <row r="137" spans="1:12" x14ac:dyDescent="0.25">
      <c r="B137" s="19"/>
      <c r="C137" s="19"/>
      <c r="D137" s="19"/>
      <c r="E137" s="19"/>
      <c r="F137" s="19"/>
      <c r="G137" s="19"/>
      <c r="H137" s="19"/>
      <c r="I137" s="19"/>
      <c r="J137" s="19"/>
      <c r="K137" s="19"/>
      <c r="L137" s="24"/>
    </row>
    <row r="138" spans="1:12" x14ac:dyDescent="0.25">
      <c r="B138" s="19"/>
      <c r="C138" s="19"/>
      <c r="D138" s="19"/>
      <c r="E138" s="19"/>
      <c r="F138" s="19"/>
      <c r="G138" s="19"/>
      <c r="H138" s="19"/>
      <c r="I138" s="19"/>
      <c r="J138" s="19"/>
      <c r="K138" s="19"/>
      <c r="L138" s="24"/>
    </row>
    <row r="139" spans="1:12" x14ac:dyDescent="0.25">
      <c r="B139" s="19"/>
      <c r="C139" s="19"/>
      <c r="D139" s="19"/>
      <c r="E139" s="19"/>
      <c r="F139" s="19"/>
      <c r="G139" s="19"/>
      <c r="H139" s="19"/>
      <c r="I139" s="19"/>
      <c r="J139" s="19"/>
      <c r="K139" s="19"/>
      <c r="L139" s="24"/>
    </row>
    <row r="140" spans="1:12" x14ac:dyDescent="0.25">
      <c r="B140" s="19"/>
      <c r="C140" s="19"/>
      <c r="D140" s="19"/>
      <c r="E140" s="19"/>
      <c r="F140" s="19"/>
      <c r="G140" s="19"/>
      <c r="H140" s="19"/>
      <c r="I140" s="19"/>
      <c r="J140" s="19"/>
      <c r="K140" s="19"/>
      <c r="L140" s="24"/>
    </row>
    <row r="141" spans="1:12" x14ac:dyDescent="0.25">
      <c r="B141" s="19"/>
      <c r="C141" s="19"/>
      <c r="D141" s="19"/>
      <c r="E141" s="19"/>
      <c r="F141" s="19"/>
      <c r="G141" s="19"/>
      <c r="H141" s="19"/>
      <c r="I141" s="19"/>
      <c r="J141" s="19"/>
      <c r="K141" s="19"/>
      <c r="L141" s="24"/>
    </row>
    <row r="142" spans="1:12" x14ac:dyDescent="0.25">
      <c r="B142" s="19"/>
      <c r="C142" s="19"/>
      <c r="D142" s="19"/>
      <c r="E142" s="19"/>
      <c r="F142" s="19"/>
      <c r="G142" s="19"/>
      <c r="H142" s="19"/>
      <c r="I142" s="19"/>
      <c r="J142" s="19"/>
      <c r="K142" s="19"/>
      <c r="L142" s="24"/>
    </row>
    <row r="143" spans="1:12" x14ac:dyDescent="0.25">
      <c r="B143" s="19"/>
      <c r="C143" s="19"/>
      <c r="D143" s="19"/>
      <c r="E143" s="19"/>
      <c r="F143" s="19"/>
      <c r="G143" s="19"/>
      <c r="H143" s="19"/>
      <c r="I143" s="19"/>
      <c r="J143" s="19"/>
      <c r="K143" s="19"/>
      <c r="L143" s="24"/>
    </row>
    <row r="144" spans="1:12" x14ac:dyDescent="0.25">
      <c r="B144" s="19"/>
      <c r="C144" s="19"/>
      <c r="D144" s="19"/>
      <c r="E144" s="19"/>
      <c r="F144" s="19"/>
      <c r="G144" s="19"/>
      <c r="H144" s="19"/>
      <c r="I144" s="19"/>
      <c r="J144" s="19"/>
      <c r="K144" s="19"/>
      <c r="L144" s="24"/>
    </row>
    <row r="145" spans="2:12" x14ac:dyDescent="0.25">
      <c r="B145" s="19"/>
      <c r="C145" s="19"/>
      <c r="D145" s="19"/>
      <c r="E145" s="19"/>
      <c r="F145" s="19"/>
      <c r="G145" s="19"/>
      <c r="H145" s="19"/>
      <c r="I145" s="19"/>
      <c r="J145" s="19"/>
      <c r="K145" s="19"/>
      <c r="L145" s="24"/>
    </row>
    <row r="146" spans="2:12" x14ac:dyDescent="0.25">
      <c r="B146" s="19"/>
      <c r="C146" s="19"/>
      <c r="D146" s="19"/>
      <c r="E146" s="19"/>
      <c r="F146" s="19"/>
      <c r="G146" s="19"/>
      <c r="H146" s="19"/>
      <c r="I146" s="19"/>
      <c r="J146" s="19"/>
      <c r="K146" s="19"/>
      <c r="L146" s="24"/>
    </row>
    <row r="147" spans="2:12" x14ac:dyDescent="0.25">
      <c r="B147" s="19"/>
      <c r="C147" s="19"/>
      <c r="D147" s="19"/>
      <c r="E147" s="19"/>
      <c r="F147" s="19"/>
      <c r="G147" s="19"/>
      <c r="H147" s="19"/>
      <c r="I147" s="19"/>
      <c r="J147" s="19"/>
      <c r="K147" s="19"/>
      <c r="L147" s="24"/>
    </row>
    <row r="148" spans="2:12" x14ac:dyDescent="0.25">
      <c r="B148" s="19"/>
      <c r="C148" s="19"/>
      <c r="D148" s="19"/>
      <c r="E148" s="19"/>
      <c r="F148" s="19"/>
      <c r="G148" s="19"/>
      <c r="H148" s="19"/>
      <c r="I148" s="19"/>
      <c r="J148" s="19"/>
      <c r="K148" s="19"/>
      <c r="L148" s="24"/>
    </row>
  </sheetData>
  <sheetProtection sheet="1" objects="1" scenarios="1" formatCells="0" formatColumns="0" formatRows="0"/>
  <mergeCells count="109">
    <mergeCell ref="J93:L93"/>
    <mergeCell ref="B36:L36"/>
    <mergeCell ref="B37:L37"/>
    <mergeCell ref="C38:L38"/>
    <mergeCell ref="C39:L39"/>
    <mergeCell ref="B41:L41"/>
    <mergeCell ref="B30:L30"/>
    <mergeCell ref="B31:L31"/>
    <mergeCell ref="B32:L32"/>
    <mergeCell ref="B33:L33"/>
    <mergeCell ref="B35:L35"/>
    <mergeCell ref="B40:L40"/>
    <mergeCell ref="B88:C88"/>
    <mergeCell ref="B89:C89"/>
    <mergeCell ref="B90:C90"/>
    <mergeCell ref="B93:C93"/>
    <mergeCell ref="C69:L69"/>
    <mergeCell ref="B133:L133"/>
    <mergeCell ref="B134:K134"/>
    <mergeCell ref="B42:L42"/>
    <mergeCell ref="B43:L43"/>
    <mergeCell ref="B44:L44"/>
    <mergeCell ref="B53:L53"/>
    <mergeCell ref="B46:L46"/>
    <mergeCell ref="B72:L72"/>
    <mergeCell ref="C112:D112"/>
    <mergeCell ref="E112:L112"/>
    <mergeCell ref="C109:D109"/>
    <mergeCell ref="B51:L51"/>
    <mergeCell ref="B52:L52"/>
    <mergeCell ref="C68:L68"/>
    <mergeCell ref="C66:L66"/>
    <mergeCell ref="C65:L65"/>
    <mergeCell ref="B127:L127"/>
    <mergeCell ref="B125:L125"/>
    <mergeCell ref="B126:L126"/>
    <mergeCell ref="B84:L84"/>
    <mergeCell ref="E74:H81"/>
    <mergeCell ref="B120:L120"/>
    <mergeCell ref="B123:L123"/>
    <mergeCell ref="D93:I93"/>
    <mergeCell ref="B9:L9"/>
    <mergeCell ref="B11:L11"/>
    <mergeCell ref="B12:L12"/>
    <mergeCell ref="B13:L13"/>
    <mergeCell ref="B14:L14"/>
    <mergeCell ref="B10:L10"/>
    <mergeCell ref="B18:L18"/>
    <mergeCell ref="B19:L19"/>
    <mergeCell ref="B20:L20"/>
    <mergeCell ref="B15:L15"/>
    <mergeCell ref="B16:L16"/>
    <mergeCell ref="B27:L27"/>
    <mergeCell ref="B28:L28"/>
    <mergeCell ref="B29:L29"/>
    <mergeCell ref="B25:L25"/>
    <mergeCell ref="B26:L26"/>
    <mergeCell ref="B22:L22"/>
    <mergeCell ref="B21:L21"/>
    <mergeCell ref="B23:L23"/>
    <mergeCell ref="B24:L24"/>
    <mergeCell ref="E108:L108"/>
    <mergeCell ref="B4:L4"/>
    <mergeCell ref="B5:L5"/>
    <mergeCell ref="B6:L6"/>
    <mergeCell ref="B7:L7"/>
    <mergeCell ref="B8:L8"/>
    <mergeCell ref="B2:J2"/>
    <mergeCell ref="B83:L83"/>
    <mergeCell ref="B3:L3"/>
    <mergeCell ref="B63:L63"/>
    <mergeCell ref="B50:L50"/>
    <mergeCell ref="B57:L57"/>
    <mergeCell ref="B58:L58"/>
    <mergeCell ref="B48:L48"/>
    <mergeCell ref="B60:L60"/>
    <mergeCell ref="C67:L67"/>
    <mergeCell ref="B54:L54"/>
    <mergeCell ref="B55:L55"/>
    <mergeCell ref="C70:L70"/>
    <mergeCell ref="B61:L61"/>
    <mergeCell ref="B47:L47"/>
    <mergeCell ref="B49:L49"/>
    <mergeCell ref="B71:L71"/>
    <mergeCell ref="C64:L64"/>
    <mergeCell ref="B99:I100"/>
    <mergeCell ref="B136:L136"/>
    <mergeCell ref="B86:L86"/>
    <mergeCell ref="B106:L106"/>
    <mergeCell ref="B107:L107"/>
    <mergeCell ref="B103:L103"/>
    <mergeCell ref="B128:K128"/>
    <mergeCell ref="B131:L131"/>
    <mergeCell ref="B116:L116"/>
    <mergeCell ref="E113:L113"/>
    <mergeCell ref="E109:L109"/>
    <mergeCell ref="C110:D110"/>
    <mergeCell ref="E110:L110"/>
    <mergeCell ref="C111:D111"/>
    <mergeCell ref="B129:L129"/>
    <mergeCell ref="B130:K130"/>
    <mergeCell ref="D89:I89"/>
    <mergeCell ref="D90:I90"/>
    <mergeCell ref="E111:L111"/>
    <mergeCell ref="B104:L104"/>
    <mergeCell ref="D88:I88"/>
    <mergeCell ref="D92:I92"/>
    <mergeCell ref="B105:L105"/>
    <mergeCell ref="C108:D108"/>
  </mergeCells>
  <phoneticPr fontId="9" type="noConversion"/>
  <conditionalFormatting sqref="M123">
    <cfRule type="expression" dxfId="293" priority="2">
      <formula>CONTR_onlyCORSIA=TRUE</formula>
    </cfRule>
  </conditionalFormatting>
  <conditionalFormatting sqref="A123">
    <cfRule type="expression" dxfId="292" priority="1">
      <formula>CONTR_onlyCORSIA=TRUE</formula>
    </cfRule>
  </conditionalFormatting>
  <hyperlinks>
    <hyperlink ref="D88" r:id="rId1" display="http://eur-lex.europa.eu/en/index.htm "/>
    <hyperlink ref="D92" r:id="rId2" display="http://ec.europa.eu/clima/policies/ets/monitoring/index_en.htm"/>
    <hyperlink ref="D89" r:id="rId3" display="http://ec.europa.eu/clima/policies/ets/index_en.htm"/>
    <hyperlink ref="D90" r:id="rId4" display="http://ec.europa.eu/clima/policies/transport/aviation/index_en.htm"/>
    <hyperlink ref="B7:K7" r:id="rId5" display="http://ec.europa.eu/clima/documentation/ets/docs/decision_benchmarking_15_dec_en.pdf. "/>
    <hyperlink ref="B13" r:id="rId6" display="https://eur-lex.europa.eu/eli/reg/2012/601"/>
    <hyperlink ref="B13:L13" r:id="rId7" display="https://eur-lex.europa.eu/legal-content/PL/TXT/?uri=CELEX:02012R0601-20190101"/>
    <hyperlink ref="B32" r:id="rId8" display="https://www.icao.int/environmental-protection/CORSIA/Pages/default.aspx"/>
    <hyperlink ref="B43" r:id="rId9" display="https://ec.europa.eu/clima/sites/clima/files/ets/monitoring/docs/gd2_guidance_aircraft_en.pdf"/>
    <hyperlink ref="B7" r:id="rId10" display="https://eur-lex.europa.eu/legal-content/EN/TXT/?uri=CELEX:02003L0087-20180408"/>
    <hyperlink ref="B16" r:id="rId11" display="http://data.europa.eu/eli/reg_impl/2018/2066/oj"/>
    <hyperlink ref="B11" r:id="rId12" display="https://eur-lex.europa.eu/eli/reg_del/2019/1603/oj"/>
    <hyperlink ref="B7:L7" r:id="rId13" display="https://eur-lex.europa.eu/legal-content/PL/TXT/?uri=CELEX:02003L0087-20200101"/>
    <hyperlink ref="B20" r:id="rId14" display="https://eur-lex.europa.eu/legal-content/EN/TXT/?uri=CELEX:22017A1207(01)"/>
    <hyperlink ref="B26" r:id="rId15" display="https://www.bafu.admin.ch/bafu/en/home/topics/climate/info-specialists/climate-policy/emissions-trading/informationen-fuer-luftfahrzeugbetreiber.html "/>
    <hyperlink ref="B11:L11" r:id="rId16" display="https://eur-lex.europa.eu/eli/reg_del/2019/1603/oj?locale=pl"/>
    <hyperlink ref="B16:L16" r:id="rId17" display="https://eur-lex.europa.eu/eli/reg_impl/2018/2066/oj?locale=pl"/>
    <hyperlink ref="B20:L20" r:id="rId18" display="https://eur-lex.europa.eu/legal-content/PL/TXT/?uri=CELEX%3A22017A1207%2801%29"/>
  </hyperlinks>
  <pageMargins left="0.78740157480314965" right="0.78740157480314965" top="0.78740157480314965" bottom="0.78740157480314965" header="0.39370078740157483" footer="0.39370078740157483"/>
  <pageSetup paperSize="9" scale="47" fitToHeight="2" orientation="portrait" r:id="rId19"/>
  <headerFooter alignWithMargins="0">
    <oddFooter>&amp;L&amp;F&amp;C&amp;A&amp;R&amp;P / &amp;N</oddFooter>
  </headerFooter>
  <rowBreaks count="1" manualBreakCount="1">
    <brk id="9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57"/>
  <sheetViews>
    <sheetView showGridLines="0" view="pageBreakPreview" topLeftCell="B2" zoomScale="182" zoomScaleNormal="130" zoomScaleSheetLayoutView="182" workbookViewId="0">
      <selection activeCell="I7" sqref="I7:K7"/>
    </sheetView>
  </sheetViews>
  <sheetFormatPr defaultColWidth="11.44140625" defaultRowHeight="13.2" x14ac:dyDescent="0.25"/>
  <cols>
    <col min="1" max="1" width="2.88671875" style="251" hidden="1" customWidth="1"/>
    <col min="2" max="2" width="3.109375" style="71" customWidth="1"/>
    <col min="3" max="3" width="4.109375" style="71" customWidth="1"/>
    <col min="4" max="11" width="12.6640625" style="71" customWidth="1"/>
    <col min="12" max="12" width="3.109375" style="95" customWidth="1"/>
    <col min="13" max="13" width="9.109375" style="163" hidden="1" customWidth="1"/>
    <col min="14" max="14" width="11.44140625" style="71" customWidth="1"/>
    <col min="15" max="16384" width="11.44140625" style="71"/>
  </cols>
  <sheetData>
    <row r="1" spans="1:13" hidden="1" x14ac:dyDescent="0.25">
      <c r="A1" s="250" t="s">
        <v>974</v>
      </c>
      <c r="B1" s="251"/>
      <c r="C1" s="251"/>
      <c r="D1" s="251"/>
      <c r="E1" s="251"/>
      <c r="F1" s="251"/>
      <c r="G1" s="251"/>
      <c r="H1" s="251"/>
      <c r="I1" s="251"/>
      <c r="J1" s="251"/>
      <c r="K1" s="251"/>
      <c r="L1" s="250"/>
      <c r="M1" s="163" t="s">
        <v>974</v>
      </c>
    </row>
    <row r="2" spans="1:13" x14ac:dyDescent="0.25">
      <c r="C2" s="150"/>
      <c r="D2" s="149"/>
      <c r="E2" s="149"/>
      <c r="F2" s="148"/>
      <c r="G2" s="148"/>
    </row>
    <row r="3" spans="1:13" ht="23.25" customHeight="1" x14ac:dyDescent="0.25">
      <c r="C3" s="892" t="str">
        <f>Translations!$B$876</f>
        <v>OGÓLNE INFORMACJE DOTYCZĄCE NINIEJSZEGO RAPORTU</v>
      </c>
      <c r="D3" s="892"/>
      <c r="E3" s="892"/>
      <c r="F3" s="892"/>
      <c r="G3" s="892"/>
      <c r="H3" s="892"/>
      <c r="I3" s="892"/>
      <c r="J3" s="892"/>
      <c r="K3" s="892"/>
    </row>
    <row r="5" spans="1:13" ht="15.6" x14ac:dyDescent="0.3">
      <c r="C5" s="108">
        <v>1</v>
      </c>
      <c r="D5" s="75" t="str">
        <f>Translations!$B$1088</f>
        <v>Rok sprawozdawczy oraz zakres</v>
      </c>
      <c r="E5" s="75"/>
      <c r="F5" s="75"/>
      <c r="G5" s="75"/>
      <c r="H5" s="75"/>
      <c r="I5" s="75"/>
      <c r="J5" s="75"/>
      <c r="K5" s="75"/>
    </row>
    <row r="6" spans="1:13" ht="13.8" thickBot="1" x14ac:dyDescent="0.3">
      <c r="M6" s="163" t="s">
        <v>1326</v>
      </c>
    </row>
    <row r="7" spans="1:13" s="153" customFormat="1" ht="18" customHeight="1" thickBot="1" x14ac:dyDescent="0.3">
      <c r="A7" s="177"/>
      <c r="C7" s="154" t="s">
        <v>244</v>
      </c>
      <c r="D7" s="901" t="str">
        <f>Translations!$B$850</f>
        <v>Rok sprawozdawczy</v>
      </c>
      <c r="E7" s="901"/>
      <c r="F7" s="901"/>
      <c r="G7" s="901"/>
      <c r="H7" s="901"/>
      <c r="I7" s="902"/>
      <c r="J7" s="903"/>
      <c r="K7" s="904"/>
      <c r="L7" s="155"/>
      <c r="M7" s="476" t="str">
        <f>IF(I7="","",I7)</f>
        <v/>
      </c>
    </row>
    <row r="8" spans="1:13" ht="12.75" customHeight="1" x14ac:dyDescent="0.25">
      <c r="B8" s="105"/>
      <c r="C8" s="76"/>
      <c r="D8" s="905" t="str">
        <f>Translations!$B$878</f>
        <v xml:space="preserve">Jest to rok, w którym miały miejsce zgłoszone działania lotnicze, tj. 2013 r. dla raportu, który należy złożyć do dnia 31 marca 2014 r.  </v>
      </c>
      <c r="E8" s="905"/>
      <c r="F8" s="905"/>
      <c r="G8" s="905"/>
      <c r="H8" s="905"/>
      <c r="I8" s="906"/>
      <c r="J8" s="906"/>
      <c r="K8" s="906"/>
    </row>
    <row r="9" spans="1:13" ht="5.0999999999999996" customHeight="1" x14ac:dyDescent="0.25"/>
    <row r="10" spans="1:13" x14ac:dyDescent="0.25">
      <c r="C10" s="154" t="s">
        <v>247</v>
      </c>
      <c r="D10" s="805" t="str">
        <f>Translations!$B$1089</f>
        <v>Numer wersji raportu:</v>
      </c>
      <c r="E10" s="933"/>
      <c r="F10" s="933"/>
      <c r="G10" s="933"/>
      <c r="H10" s="933"/>
      <c r="I10" s="933"/>
      <c r="J10" s="937"/>
      <c r="K10" s="388"/>
    </row>
    <row r="11" spans="1:13" x14ac:dyDescent="0.25">
      <c r="D11" s="905" t="str">
        <f>Translations!$B$1090</f>
        <v>Powinna to być liczba naturalna (rozpoczynająca się od 1) pomocna weryfikatorowi i organowi właściwemu zidentyfikować wersję zweryfikowanego raportu.</v>
      </c>
      <c r="E11" s="905"/>
      <c r="F11" s="905"/>
      <c r="G11" s="905"/>
      <c r="H11" s="905"/>
      <c r="I11" s="906"/>
      <c r="J11" s="906"/>
      <c r="K11" s="906"/>
    </row>
    <row r="12" spans="1:13" ht="5.0999999999999996" customHeight="1" x14ac:dyDescent="0.25"/>
    <row r="13" spans="1:13" x14ac:dyDescent="0.25">
      <c r="C13" s="154" t="s">
        <v>283</v>
      </c>
      <c r="D13" s="380" t="str">
        <f>Translations!$B$1091</f>
        <v>Język, w którym raport zostanie wypełniony:</v>
      </c>
      <c r="E13" s="480"/>
      <c r="F13" s="480"/>
      <c r="G13" s="480"/>
      <c r="H13" s="480"/>
      <c r="I13" s="480"/>
      <c r="J13" s="944" t="s">
        <v>1713</v>
      </c>
      <c r="K13" s="945"/>
    </row>
    <row r="14" spans="1:13" ht="28.2" customHeight="1" x14ac:dyDescent="0.25">
      <c r="D14" s="913" t="str">
        <f>Translations!$B$1092</f>
        <v>W celu przeprowadzenia automatycznych kontroli zgłaszanych danych ważne jest, aby cały raport był wypełniany w jednym języku (który może różnić się od języka szablonu). Potwierdź tutaj język, w którym wypełniono raport.</v>
      </c>
      <c r="E14" s="913"/>
      <c r="F14" s="913"/>
      <c r="G14" s="913"/>
      <c r="H14" s="913"/>
      <c r="I14" s="914"/>
      <c r="J14" s="914"/>
      <c r="K14" s="914"/>
    </row>
    <row r="15" spans="1:13" ht="5.0999999999999996" customHeight="1" x14ac:dyDescent="0.25"/>
    <row r="16" spans="1:13" x14ac:dyDescent="0.25">
      <c r="C16" s="154" t="s">
        <v>249</v>
      </c>
      <c r="D16" s="380" t="str">
        <f>Translations!$B$1093</f>
        <v>Czy zastosowano odstępstwo zgodnie z art. 28a ust. 6?</v>
      </c>
      <c r="E16" s="480"/>
      <c r="F16" s="480"/>
      <c r="G16" s="480"/>
      <c r="H16" s="480"/>
      <c r="I16" s="480"/>
      <c r="J16" s="480"/>
      <c r="K16" s="745"/>
    </row>
    <row r="17" spans="2:13" ht="34.200000000000003" customHeight="1" x14ac:dyDescent="0.25">
      <c r="D17" s="935" t="str">
        <f>Translations!$B$1094</f>
        <v>Zgodnie z art. 28a ust. 6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v>
      </c>
      <c r="E17" s="935"/>
      <c r="F17" s="935"/>
      <c r="G17" s="935"/>
      <c r="H17" s="935"/>
      <c r="I17" s="935"/>
      <c r="J17" s="935"/>
      <c r="K17" s="935"/>
      <c r="L17" s="645"/>
    </row>
    <row r="18" spans="2:13" ht="22.8" customHeight="1" x14ac:dyDescent="0.25">
      <c r="D18" s="935" t="str">
        <f>Translations!$B$1258</f>
        <v>Proszę zauważyć, że na potrzeby systemu EU ETS, progi objęcia systemem mają zastosowanie do sumy wszystkich lotów wewnątrz EOG, rozpoczynajacych się w EOG i kończących sie w EOG, włączając w to loty rozpoczynające się w Szwajcarii.</v>
      </c>
      <c r="E18" s="935"/>
      <c r="F18" s="935"/>
      <c r="G18" s="935"/>
      <c r="H18" s="935"/>
      <c r="I18" s="935"/>
      <c r="J18" s="935"/>
      <c r="K18" s="935"/>
      <c r="L18" s="575"/>
    </row>
    <row r="19" spans="2:13" ht="52.8" customHeight="1" x14ac:dyDescent="0.25">
      <c r="D19" s="935" t="str">
        <f>Translations!$B$1095</f>
        <v>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v>
      </c>
      <c r="E19" s="935"/>
      <c r="F19" s="935"/>
      <c r="G19" s="935"/>
      <c r="H19" s="935"/>
      <c r="I19" s="935"/>
      <c r="J19" s="935"/>
      <c r="K19" s="935"/>
      <c r="L19" s="743"/>
    </row>
    <row r="20" spans="2:13" ht="5.0999999999999996" customHeight="1" x14ac:dyDescent="0.25"/>
    <row r="21" spans="2:13" x14ac:dyDescent="0.25">
      <c r="B21" s="378"/>
      <c r="C21" s="378"/>
      <c r="D21" s="378"/>
      <c r="E21" s="378"/>
      <c r="F21" s="378"/>
      <c r="G21" s="378"/>
      <c r="H21" s="378"/>
      <c r="I21" s="378"/>
      <c r="J21" s="378"/>
      <c r="K21" s="378"/>
      <c r="L21" s="379"/>
    </row>
    <row r="22" spans="2:13" x14ac:dyDescent="0.25">
      <c r="B22" s="378"/>
      <c r="D22" s="99" t="str">
        <f>Translations!$B$1096</f>
        <v>Zakres: EU ETS i/lub CORSIA:</v>
      </c>
      <c r="L22" s="379"/>
    </row>
    <row r="23" spans="2:13" x14ac:dyDescent="0.25">
      <c r="B23" s="378"/>
      <c r="D23" s="938" t="str">
        <f>Translations!$B$1097</f>
        <v>Uwaga: Jeśli sekcja ta pozostanie pusta, automatycznie przyjmuje się, że ten raport jest wypełniany tylko w odniesieniu do systemu EU ETS.</v>
      </c>
      <c r="E23" s="939"/>
      <c r="F23" s="939"/>
      <c r="G23" s="939"/>
      <c r="H23" s="939"/>
      <c r="I23" s="939"/>
      <c r="J23" s="939"/>
      <c r="K23" s="939"/>
      <c r="L23" s="379"/>
    </row>
    <row r="24" spans="2:13" ht="5.0999999999999996" customHeight="1" x14ac:dyDescent="0.25">
      <c r="B24" s="378"/>
      <c r="L24" s="379"/>
    </row>
    <row r="25" spans="2:13" ht="40.799999999999997" customHeight="1" x14ac:dyDescent="0.25">
      <c r="B25" s="378"/>
      <c r="D25" s="940" t="str">
        <f>Translations!$B$1098</f>
        <v>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v>
      </c>
      <c r="E25" s="941"/>
      <c r="F25" s="941"/>
      <c r="G25" s="941"/>
      <c r="H25" s="941"/>
      <c r="I25" s="941"/>
      <c r="J25" s="941"/>
      <c r="K25" s="941"/>
      <c r="L25" s="374"/>
      <c r="M25" s="477"/>
    </row>
    <row r="26" spans="2:13" ht="40.200000000000003" customHeight="1" x14ac:dyDescent="0.25">
      <c r="B26" s="378"/>
      <c r="D26" s="940" t="str">
        <f>Translations!$B$1099</f>
        <v>Zgodnie z paragrafem 1.2 dokumentów SARPs, operator statku powietrznego zostaje przypisany do określonego kraju zgodnie z jego oznacznikiem ICAO, lub do kraju, który wydał mu licencję AOC, lub zgodnie z miejscem jego prawnej rejestracji.</v>
      </c>
      <c r="E26" s="941"/>
      <c r="F26" s="941"/>
      <c r="G26" s="941"/>
      <c r="H26" s="941"/>
      <c r="I26" s="941"/>
      <c r="J26" s="941"/>
      <c r="K26" s="941"/>
      <c r="L26" s="374"/>
      <c r="M26" s="477"/>
    </row>
    <row r="27" spans="2:13" ht="55.8" customHeight="1" x14ac:dyDescent="0.25">
      <c r="B27" s="378"/>
      <c r="D27" s="940" t="str">
        <f>Translations!$B$1100</f>
        <v>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v>
      </c>
      <c r="E27" s="942"/>
      <c r="F27" s="942"/>
      <c r="G27" s="942"/>
      <c r="H27" s="942"/>
      <c r="I27" s="942"/>
      <c r="J27" s="942"/>
      <c r="K27" s="942"/>
      <c r="L27" s="374"/>
      <c r="M27" s="477"/>
    </row>
    <row r="28" spans="2:13" ht="42" customHeight="1" x14ac:dyDescent="0.25">
      <c r="B28" s="378"/>
      <c r="D28" s="940" t="str">
        <f>Translations!$B$1101</f>
        <v>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raportu rocznego na temat wielkości emisji.</v>
      </c>
      <c r="E28" s="942"/>
      <c r="F28" s="942"/>
      <c r="G28" s="942"/>
      <c r="H28" s="942"/>
      <c r="I28" s="942"/>
      <c r="J28" s="942"/>
      <c r="K28" s="942"/>
      <c r="L28" s="374"/>
      <c r="M28" s="477" t="s">
        <v>1227</v>
      </c>
    </row>
    <row r="29" spans="2:13" ht="5.0999999999999996" customHeight="1" x14ac:dyDescent="0.25">
      <c r="B29" s="378"/>
      <c r="D29" s="1"/>
      <c r="E29" s="375"/>
      <c r="F29" s="375"/>
      <c r="G29" s="375"/>
      <c r="H29" s="375"/>
      <c r="I29" s="375"/>
      <c r="J29" s="375"/>
      <c r="K29" s="375"/>
      <c r="L29" s="374"/>
      <c r="M29" s="477"/>
    </row>
    <row r="30" spans="2:13" ht="13.5" customHeight="1" x14ac:dyDescent="0.25">
      <c r="B30" s="378"/>
      <c r="C30" s="154" t="s">
        <v>250</v>
      </c>
      <c r="D30" s="805" t="str">
        <f>Translations!$B$1102</f>
        <v>Proszę potwierdzić, że ten raport będzie miał zastosowanie do mechanizmu CORSIA:</v>
      </c>
      <c r="E30" s="933"/>
      <c r="F30" s="933"/>
      <c r="G30" s="933"/>
      <c r="H30" s="933"/>
      <c r="I30" s="933"/>
      <c r="J30" s="937"/>
      <c r="K30" s="387"/>
      <c r="L30" s="374"/>
      <c r="M30" s="478" t="b">
        <f>IF(ISBLANK(K30),TRUE,K30)</f>
        <v>1</v>
      </c>
    </row>
    <row r="31" spans="2:13" ht="5.0999999999999996" customHeight="1" x14ac:dyDescent="0.25">
      <c r="B31" s="378"/>
      <c r="D31" s="1"/>
      <c r="E31" s="375"/>
      <c r="F31" s="375"/>
      <c r="G31" s="375"/>
      <c r="H31" s="375"/>
      <c r="I31" s="375"/>
      <c r="J31" s="375"/>
      <c r="K31" s="375"/>
      <c r="L31" s="374"/>
      <c r="M31" s="477"/>
    </row>
    <row r="32" spans="2:13" ht="13.5" customHeight="1" x14ac:dyDescent="0.25">
      <c r="B32" s="378"/>
      <c r="C32" s="154" t="s">
        <v>245</v>
      </c>
      <c r="D32" s="863" t="str">
        <f>Translations!$B$1103</f>
        <v>Czy jesteś zobowiązany do uczestniczenia w mechanizmie CORSIA w innym kraju?</v>
      </c>
      <c r="E32" s="864"/>
      <c r="F32" s="864"/>
      <c r="G32" s="864"/>
      <c r="H32" s="864"/>
      <c r="I32" s="864"/>
      <c r="J32" s="864"/>
      <c r="K32" s="387"/>
      <c r="L32" s="374"/>
      <c r="M32" s="478" t="b">
        <f>(K30=TRUE)</f>
        <v>0</v>
      </c>
    </row>
    <row r="33" spans="2:13" ht="5.0999999999999996" customHeight="1" x14ac:dyDescent="0.25">
      <c r="B33" s="378"/>
      <c r="D33" s="1"/>
      <c r="E33" s="375"/>
      <c r="F33" s="375"/>
      <c r="G33" s="375"/>
      <c r="H33" s="375"/>
      <c r="I33" s="375"/>
      <c r="J33" s="375"/>
      <c r="K33" s="375"/>
      <c r="L33" s="374"/>
      <c r="M33" s="477"/>
    </row>
    <row r="34" spans="2:13" ht="25.5" customHeight="1" x14ac:dyDescent="0.25">
      <c r="B34" s="378"/>
      <c r="C34" s="77" t="s">
        <v>552</v>
      </c>
      <c r="D34" s="863" t="str">
        <f>Translations!$B$1104</f>
        <v>Proszę wskazać w jakim innym kraju będzie prowadzone raportowanie w ramach mechanizmu CORSIA:</v>
      </c>
      <c r="E34" s="849"/>
      <c r="F34" s="849"/>
      <c r="G34" s="849"/>
      <c r="H34" s="928"/>
      <c r="I34" s="929"/>
      <c r="J34" s="930"/>
      <c r="K34" s="931"/>
      <c r="L34" s="374"/>
      <c r="M34" s="478" t="b">
        <f>OR(K30=TRUE,AND(NOT(ISBLANK(K32)),K32=FALSE))</f>
        <v>0</v>
      </c>
    </row>
    <row r="35" spans="2:13" ht="5.0999999999999996" customHeight="1" x14ac:dyDescent="0.25">
      <c r="B35" s="378"/>
      <c r="D35" s="1"/>
      <c r="E35" s="375"/>
      <c r="F35" s="375"/>
      <c r="G35" s="375"/>
      <c r="H35" s="375"/>
      <c r="I35" s="375"/>
      <c r="J35" s="375"/>
      <c r="K35" s="375"/>
      <c r="L35" s="374"/>
      <c r="M35" s="477"/>
    </row>
    <row r="36" spans="2:13" ht="42" customHeight="1" x14ac:dyDescent="0.25">
      <c r="B36" s="378"/>
      <c r="D36" s="813" t="str">
        <f>Translations!$B$1105</f>
        <v>Niektórzy operatorzy mają zobowiązania tylko w ramach mechanizmu CORSIA, tzn. nie uczestniczą w systemie EU ETS. Jeżeli ten raport opracowano wyłącznie na potrzeby mechanizmu CORSIA, proszę potwierdzić poniżej, że to jest taki przypadek.</v>
      </c>
      <c r="E36" s="932"/>
      <c r="F36" s="932"/>
      <c r="G36" s="932"/>
      <c r="H36" s="932"/>
      <c r="I36" s="932"/>
      <c r="J36" s="932"/>
      <c r="K36" s="932"/>
      <c r="L36" s="374"/>
      <c r="M36" s="479" t="s">
        <v>1228</v>
      </c>
    </row>
    <row r="37" spans="2:13" ht="5.0999999999999996" customHeight="1" x14ac:dyDescent="0.25">
      <c r="B37" s="378"/>
      <c r="D37" s="1"/>
      <c r="E37" s="375"/>
      <c r="F37" s="375"/>
      <c r="G37" s="375"/>
      <c r="H37" s="375"/>
      <c r="I37" s="375"/>
      <c r="J37" s="375"/>
      <c r="K37" s="375"/>
      <c r="L37" s="374"/>
      <c r="M37" s="477"/>
    </row>
    <row r="38" spans="2:13" ht="13.5" customHeight="1" x14ac:dyDescent="0.25">
      <c r="B38" s="378"/>
      <c r="C38" s="154" t="s">
        <v>257</v>
      </c>
      <c r="D38" s="805" t="str">
        <f>Translations!$B$1106</f>
        <v>Proszę o potwierdzenie, czy podlegasz obowiązkom związanym z systemem EU ETS:</v>
      </c>
      <c r="E38" s="933"/>
      <c r="F38" s="933"/>
      <c r="G38" s="933"/>
      <c r="H38" s="933"/>
      <c r="I38" s="933"/>
      <c r="J38" s="376"/>
      <c r="K38" s="387"/>
      <c r="L38" s="374"/>
      <c r="M38" s="478" t="b">
        <f>IF(ISBLANK(K38),FALSE,NOT(K38))</f>
        <v>0</v>
      </c>
    </row>
    <row r="39" spans="2:13" ht="5.0999999999999996" customHeight="1" x14ac:dyDescent="0.25">
      <c r="B39" s="378"/>
      <c r="L39" s="379"/>
    </row>
    <row r="40" spans="2:13" x14ac:dyDescent="0.25">
      <c r="B40" s="378"/>
      <c r="C40" s="378"/>
      <c r="D40" s="378"/>
      <c r="E40" s="378"/>
      <c r="F40" s="378"/>
      <c r="G40" s="378"/>
      <c r="H40" s="378"/>
      <c r="I40" s="378"/>
      <c r="J40" s="378"/>
      <c r="K40" s="378"/>
      <c r="L40" s="379"/>
    </row>
    <row r="42" spans="2:13" ht="15.6" x14ac:dyDescent="0.3">
      <c r="C42" s="108">
        <v>2</v>
      </c>
      <c r="D42" s="75" t="str">
        <f>Translations!$B$879</f>
        <v>Identyfikacja operatora statków powietrznych</v>
      </c>
      <c r="E42" s="75"/>
      <c r="F42" s="75"/>
      <c r="G42" s="75"/>
      <c r="H42" s="75"/>
      <c r="I42" s="75"/>
      <c r="J42" s="75"/>
      <c r="K42" s="75"/>
    </row>
    <row r="44" spans="2:13" x14ac:dyDescent="0.25">
      <c r="C44" s="147" t="s">
        <v>244</v>
      </c>
      <c r="D44" s="910" t="str">
        <f>Translations!$B$101</f>
        <v>Proszę wprowadzić nazwę operatora statków powietrznych:</v>
      </c>
      <c r="E44" s="910"/>
      <c r="F44" s="910"/>
      <c r="G44" s="910"/>
      <c r="H44" s="920"/>
      <c r="I44" s="898"/>
      <c r="J44" s="899"/>
      <c r="K44" s="900"/>
    </row>
    <row r="45" spans="2:13" x14ac:dyDescent="0.25">
      <c r="B45" s="105"/>
      <c r="C45" s="76"/>
      <c r="D45" s="905" t="str">
        <f>Translations!$B$880</f>
        <v>Jest to nazwa osoby prawnej prowadzącej działania lotnicze określone w załączniku I do dyrektywy EU ETS</v>
      </c>
      <c r="E45" s="905"/>
      <c r="F45" s="905"/>
      <c r="G45" s="905"/>
      <c r="H45" s="905"/>
      <c r="I45" s="906"/>
      <c r="J45" s="906"/>
      <c r="K45" s="906"/>
    </row>
    <row r="46" spans="2:13" ht="12.75" customHeight="1" x14ac:dyDescent="0.25">
      <c r="B46" s="105"/>
      <c r="C46" s="77" t="s">
        <v>247</v>
      </c>
      <c r="D46" s="910" t="str">
        <f>Translations!$B$104</f>
        <v>Niepowtarzalny identyfikator zgodnie z wykazem operatorów statków powietrznych Komisji:</v>
      </c>
      <c r="E46" s="910"/>
      <c r="F46" s="910"/>
      <c r="G46" s="910"/>
      <c r="H46" s="910"/>
      <c r="I46" s="910"/>
      <c r="J46" s="910"/>
      <c r="K46" s="910"/>
    </row>
    <row r="47" spans="2:13" ht="33" customHeight="1" x14ac:dyDescent="0.25">
      <c r="B47" s="105"/>
      <c r="C47" s="76"/>
      <c r="D47" s="896" t="str">
        <f>Translations!$B$1107</f>
        <v>Identyfikator ten znajduje się w publikowanym przez Komisję wykazie zgodnie z art. 18a ust. 3 dyrektywy EU ETS. Jeżeli operator statku powietrznego nie znajduje się na liście, proszę wpisać "nd." (nie dotyczy).</v>
      </c>
      <c r="E47" s="896"/>
      <c r="F47" s="896"/>
      <c r="G47" s="896"/>
      <c r="H47" s="896"/>
      <c r="I47" s="893"/>
      <c r="J47" s="894"/>
      <c r="K47" s="895"/>
    </row>
    <row r="49" spans="2:13" ht="27" customHeight="1" x14ac:dyDescent="0.25">
      <c r="B49" s="105"/>
      <c r="C49" s="147" t="s">
        <v>1010</v>
      </c>
      <c r="D49" s="897" t="str">
        <f>Translations!$B$113</f>
        <v>Proszę również wprowadzić nazwę operatora statków powietrznych umieszczoną w wykazie operatorów statków powietrznych Komisji, jeżeli jest ona inna niż nazwa wprowadzona w polu 2(a):</v>
      </c>
      <c r="E49" s="897"/>
      <c r="F49" s="897"/>
      <c r="G49" s="897"/>
      <c r="H49" s="897"/>
      <c r="I49" s="897"/>
      <c r="J49" s="897"/>
      <c r="K49" s="897"/>
    </row>
    <row r="50" spans="2:13" ht="33.75" customHeight="1" x14ac:dyDescent="0.25">
      <c r="B50" s="105"/>
      <c r="C50" s="76"/>
      <c r="D50" s="896" t="str">
        <f>Translations!$B$1108</f>
        <v>Nazwa operatora statków powietrznych w wykazie na mocy art. 18a ust. 3 dyrektywy EU ETS może być inna niż rzeczywista nazwa operatora statków powietrznych wprowadzona w polu 2(a) powyżej. Proszę pozostawić puste pole, jeśli nie dotyczy.</v>
      </c>
      <c r="E50" s="896"/>
      <c r="F50" s="896"/>
      <c r="G50" s="896"/>
      <c r="H50" s="896"/>
      <c r="I50" s="893"/>
      <c r="J50" s="894"/>
      <c r="K50" s="895"/>
    </row>
    <row r="52" spans="2:13" ht="29.25" customHeight="1" x14ac:dyDescent="0.25">
      <c r="B52" s="105"/>
      <c r="C52" s="147" t="s">
        <v>1009</v>
      </c>
      <c r="D52" s="897" t="str">
        <f>Translations!$B$115</f>
        <v>Proszę wprowadzić indywidualny oznacznik ICAO używany jako znak wywoławczy do celów kontroli ruchu lotniczego (ATC), jeżeli jest on dostępny:</v>
      </c>
      <c r="E52" s="897"/>
      <c r="F52" s="897"/>
      <c r="G52" s="897"/>
      <c r="H52" s="897"/>
      <c r="I52" s="897"/>
      <c r="J52" s="897"/>
      <c r="K52" s="897"/>
    </row>
    <row r="53" spans="2:13" ht="20.25" customHeight="1" x14ac:dyDescent="0.25">
      <c r="C53" s="76"/>
      <c r="D53" s="896" t="str">
        <f>Translations!$B$881</f>
        <v>Oznacznik ICAO jest podany w polu 7 planu lotu ICAO (z wyłączeniem oznaczenia lotu) zgodnie z dokumentem ICAO 8585.  Jeżeli w planach lotu oznacznik ICAO nie jest określany, należy wybrać pozycję „nd.” z listy rozwijanej i przejść do punktu 2(e).</v>
      </c>
      <c r="E53" s="896"/>
      <c r="F53" s="896"/>
      <c r="G53" s="896"/>
      <c r="H53" s="896"/>
      <c r="I53" s="898"/>
      <c r="J53" s="899"/>
      <c r="K53" s="900"/>
    </row>
    <row r="54" spans="2:13" ht="22.2" customHeight="1" x14ac:dyDescent="0.25">
      <c r="C54" s="76"/>
      <c r="D54" s="896"/>
      <c r="E54" s="896"/>
      <c r="F54" s="896"/>
      <c r="G54" s="896"/>
      <c r="H54" s="896"/>
    </row>
    <row r="55" spans="2:13" ht="27.75" customHeight="1" x14ac:dyDescent="0.25">
      <c r="B55" s="105"/>
      <c r="C55" s="78" t="s">
        <v>652</v>
      </c>
      <c r="D55" s="910" t="str">
        <f>Translations!$B$117</f>
        <v>Jeżeli indywidualny oznacznik ICAO do celów ATC nie jest dostępny, proszę podać znaki rejestracyjne statku powietrznego wykorzystywane w znaku wywoławczym do celów ATC dla statku powietrznego eksploatowanego przez podmiot składający sprawozdanie.</v>
      </c>
      <c r="E55" s="910"/>
      <c r="F55" s="910"/>
      <c r="G55" s="910"/>
      <c r="H55" s="910"/>
      <c r="I55" s="910"/>
      <c r="J55" s="910"/>
      <c r="K55" s="910"/>
      <c r="M55" s="163" t="s">
        <v>878</v>
      </c>
    </row>
    <row r="56" spans="2:13" ht="52.8" customHeight="1" x14ac:dyDescent="0.25">
      <c r="B56" s="105"/>
      <c r="C56" s="76"/>
      <c r="D56" s="896" t="str">
        <f>Translations!$B$882</f>
        <v>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 W przeciwnym wypadku należy wprowadzić „n.d.” i przejść do następnej pozycji.</v>
      </c>
      <c r="E56" s="926"/>
      <c r="F56" s="926"/>
      <c r="G56" s="926"/>
      <c r="H56" s="927"/>
      <c r="I56" s="898"/>
      <c r="J56" s="911"/>
      <c r="K56" s="912"/>
      <c r="M56" s="160" t="b">
        <f>IF($I$53="",FALSE,IF($I$53=Euconst_NA,FALSE,TRUE))</f>
        <v>0</v>
      </c>
    </row>
    <row r="58" spans="2:13" x14ac:dyDescent="0.25">
      <c r="C58" s="78" t="s">
        <v>245</v>
      </c>
      <c r="D58" s="919" t="str">
        <f>Translations!$B$120</f>
        <v>Proszę podać administrujące państwo członkowskie operatora statków powietrznych:</v>
      </c>
      <c r="E58" s="919"/>
      <c r="F58" s="919"/>
      <c r="G58" s="919"/>
      <c r="H58" s="919"/>
      <c r="I58" s="919"/>
      <c r="J58" s="919"/>
      <c r="K58" s="919"/>
    </row>
    <row r="59" spans="2:13" x14ac:dyDescent="0.25">
      <c r="B59" s="74"/>
      <c r="C59" s="79"/>
      <c r="D59" s="905" t="str">
        <f>Translations!$B$121</f>
        <v>Zgodnie z art. 18a dyrektywy.</v>
      </c>
      <c r="E59" s="905"/>
      <c r="F59" s="905"/>
      <c r="G59" s="905"/>
      <c r="H59" s="905"/>
      <c r="I59" s="907" t="s">
        <v>1713</v>
      </c>
      <c r="J59" s="908"/>
      <c r="K59" s="909"/>
    </row>
    <row r="60" spans="2:13" x14ac:dyDescent="0.25">
      <c r="B60" s="74"/>
      <c r="C60" s="79"/>
      <c r="D60" s="80"/>
      <c r="E60" s="80"/>
      <c r="F60" s="80"/>
      <c r="G60" s="80"/>
      <c r="H60" s="80"/>
      <c r="I60" s="81"/>
      <c r="J60" s="81"/>
      <c r="K60" s="81"/>
    </row>
    <row r="61" spans="2:13" x14ac:dyDescent="0.25">
      <c r="C61" s="78" t="s">
        <v>552</v>
      </c>
      <c r="D61" s="915" t="str">
        <f>Translations!$B$122</f>
        <v>Właściwy organ w tym państwie członkowskim:</v>
      </c>
      <c r="E61" s="915"/>
      <c r="F61" s="915"/>
      <c r="G61" s="915"/>
      <c r="H61" s="915"/>
      <c r="I61" s="907" t="s">
        <v>1740</v>
      </c>
      <c r="J61" s="908"/>
      <c r="K61" s="909"/>
    </row>
    <row r="62" spans="2:13" ht="30.75" customHeight="1" x14ac:dyDescent="0.25">
      <c r="B62" s="74"/>
      <c r="C62" s="79"/>
      <c r="D62" s="896" t="str">
        <f>Translations!$B$123</f>
        <v>W niektórych państwach członkowskich istnieje więcej niż jeden właściwy organ zajmujący się systemem EU ETS dla operatorów statków powietrznych. Proszę wprowadzić nazwę właściwego organu, jeżeli dotyczy. W przeciwnym wypadku proszę wybrać „n.d.”.</v>
      </c>
      <c r="E62" s="896"/>
      <c r="F62" s="896"/>
      <c r="G62" s="896"/>
      <c r="H62" s="896"/>
      <c r="I62" s="916"/>
      <c r="J62" s="916"/>
      <c r="K62" s="916"/>
    </row>
    <row r="63" spans="2:13" ht="27" customHeight="1" x14ac:dyDescent="0.25">
      <c r="B63" s="74"/>
      <c r="C63" s="78" t="s">
        <v>257</v>
      </c>
      <c r="D63" s="897" t="str">
        <f>Translations!$B$124</f>
        <v>Proszę wprowadzić numer certyfikatu przewoźnika lotniczego (AOC) i organ wydający oraz numer koncesji przewoźnika lotniczego UE, o ile są dostępne:</v>
      </c>
      <c r="E63" s="897"/>
      <c r="F63" s="897"/>
      <c r="G63" s="897"/>
      <c r="H63" s="897"/>
      <c r="I63" s="897"/>
      <c r="J63" s="897"/>
      <c r="K63" s="897"/>
    </row>
    <row r="64" spans="2:13" ht="13.2" customHeight="1" x14ac:dyDescent="0.25">
      <c r="C64" s="76"/>
      <c r="D64" s="934" t="str">
        <f>Translations!$B$1109</f>
        <v>Jeśli na liście rozwijanej nie znajdziesz odpowiedniej nazwy organu wydającego, możesz wprowadzić nazwę jak w zwykłym polu tekstowym.</v>
      </c>
      <c r="E64" s="934"/>
      <c r="F64" s="934"/>
      <c r="G64" s="934"/>
      <c r="H64" s="934"/>
      <c r="I64" s="934"/>
      <c r="J64" s="934"/>
      <c r="K64" s="934"/>
    </row>
    <row r="65" spans="3:11" x14ac:dyDescent="0.25">
      <c r="C65" s="82"/>
      <c r="F65" s="141" t="str">
        <f>Translations!$B$125</f>
        <v>Certyfikat przewoźnika lotniczego (AOC):</v>
      </c>
      <c r="H65" s="143"/>
      <c r="I65" s="907"/>
      <c r="J65" s="908"/>
      <c r="K65" s="909"/>
    </row>
    <row r="66" spans="3:11" x14ac:dyDescent="0.25">
      <c r="F66" s="141" t="str">
        <f>Translations!$B$126</f>
        <v>Organ wydający AOC:</v>
      </c>
      <c r="H66" s="143"/>
      <c r="I66" s="907" t="s">
        <v>1713</v>
      </c>
      <c r="J66" s="908"/>
      <c r="K66" s="909"/>
    </row>
    <row r="67" spans="3:11" x14ac:dyDescent="0.25">
      <c r="C67" s="82"/>
      <c r="F67" s="141" t="str">
        <f>Translations!$B$127</f>
        <v>Koncesja przewoźnika lotniczego:</v>
      </c>
      <c r="H67" s="143"/>
      <c r="I67" s="907"/>
      <c r="J67" s="908"/>
      <c r="K67" s="909"/>
    </row>
    <row r="68" spans="3:11" x14ac:dyDescent="0.25">
      <c r="F68" s="141" t="str">
        <f>Translations!$B$128</f>
        <v>Organ wydający:</v>
      </c>
      <c r="H68" s="143"/>
      <c r="I68" s="907" t="s">
        <v>1713</v>
      </c>
      <c r="J68" s="908"/>
      <c r="K68" s="909"/>
    </row>
    <row r="69" spans="3:11" x14ac:dyDescent="0.25">
      <c r="C69" s="82"/>
      <c r="G69" s="83"/>
      <c r="H69" s="143"/>
      <c r="I69" s="81"/>
      <c r="J69" s="81"/>
      <c r="K69" s="81"/>
    </row>
    <row r="70" spans="3:11" ht="15.75" customHeight="1" x14ac:dyDescent="0.25">
      <c r="C70" s="81" t="s">
        <v>278</v>
      </c>
      <c r="D70" s="919" t="str">
        <f>Translations!$B$129</f>
        <v>Proszę wprowadzić adres operatora statków powietrznych, łącznie z kodem pocztowym i krajem:</v>
      </c>
      <c r="E70" s="919"/>
      <c r="F70" s="919"/>
      <c r="G70" s="919"/>
      <c r="H70" s="919"/>
      <c r="I70" s="919"/>
      <c r="J70" s="919"/>
      <c r="K70" s="919"/>
    </row>
    <row r="71" spans="3:11" x14ac:dyDescent="0.25">
      <c r="C71" s="82"/>
      <c r="D71" s="80"/>
      <c r="E71" s="80"/>
      <c r="F71" s="141" t="str">
        <f>Translations!$B$130</f>
        <v>Adres, wiersz 1:</v>
      </c>
      <c r="H71" s="143"/>
      <c r="I71" s="907"/>
      <c r="J71" s="908"/>
      <c r="K71" s="909"/>
    </row>
    <row r="72" spans="3:11" x14ac:dyDescent="0.25">
      <c r="C72" s="82"/>
      <c r="D72" s="80"/>
      <c r="E72" s="80"/>
      <c r="F72" s="141" t="str">
        <f>Translations!$B$131</f>
        <v>Adres, wiersz 2:</v>
      </c>
      <c r="H72" s="143"/>
      <c r="I72" s="907"/>
      <c r="J72" s="908"/>
      <c r="K72" s="909"/>
    </row>
    <row r="73" spans="3:11" x14ac:dyDescent="0.25">
      <c r="C73" s="82"/>
      <c r="D73" s="80"/>
      <c r="E73" s="80"/>
      <c r="F73" s="141" t="str">
        <f>Translations!$B$132</f>
        <v>Miejscowość:</v>
      </c>
      <c r="H73" s="143"/>
      <c r="I73" s="907"/>
      <c r="J73" s="908"/>
      <c r="K73" s="909"/>
    </row>
    <row r="74" spans="3:11" x14ac:dyDescent="0.25">
      <c r="C74" s="82"/>
      <c r="D74" s="80"/>
      <c r="E74" s="80"/>
      <c r="F74" s="141" t="str">
        <f>Translations!$B$133</f>
        <v>Województwo:</v>
      </c>
      <c r="H74" s="143"/>
      <c r="I74" s="907"/>
      <c r="J74" s="908"/>
      <c r="K74" s="909"/>
    </row>
    <row r="75" spans="3:11" x14ac:dyDescent="0.25">
      <c r="C75" s="82"/>
      <c r="D75" s="76"/>
      <c r="E75" s="76"/>
      <c r="F75" s="141" t="str">
        <f>Translations!$B$134</f>
        <v>Kod pocztowy:</v>
      </c>
      <c r="H75" s="143"/>
      <c r="I75" s="907"/>
      <c r="J75" s="908"/>
      <c r="K75" s="909"/>
    </row>
    <row r="76" spans="3:11" x14ac:dyDescent="0.25">
      <c r="C76" s="82"/>
      <c r="D76" s="76"/>
      <c r="E76" s="76"/>
      <c r="F76" s="141" t="str">
        <f>Translations!$B$135</f>
        <v>Kraj:</v>
      </c>
      <c r="H76" s="143"/>
      <c r="I76" s="907" t="s">
        <v>1713</v>
      </c>
      <c r="J76" s="908"/>
      <c r="K76" s="909"/>
    </row>
    <row r="77" spans="3:11" x14ac:dyDescent="0.25">
      <c r="C77" s="82"/>
      <c r="D77" s="76"/>
      <c r="E77" s="76"/>
      <c r="F77" s="141" t="str">
        <f>Translations!$B$883</f>
        <v>Numer telefonu:</v>
      </c>
      <c r="H77" s="143"/>
      <c r="I77" s="907"/>
      <c r="J77" s="908"/>
      <c r="K77" s="909"/>
    </row>
    <row r="78" spans="3:11" x14ac:dyDescent="0.25">
      <c r="C78" s="82"/>
      <c r="D78" s="76"/>
      <c r="E78" s="76"/>
      <c r="F78" s="141" t="str">
        <f>Translations!$B$136</f>
        <v>Adres poczty elektronicznej:</v>
      </c>
      <c r="H78" s="143"/>
      <c r="I78" s="907"/>
      <c r="J78" s="908"/>
      <c r="K78" s="909"/>
    </row>
    <row r="79" spans="3:11" x14ac:dyDescent="0.25">
      <c r="C79" s="82"/>
      <c r="G79" s="83"/>
      <c r="H79" s="143"/>
      <c r="I79" s="81"/>
      <c r="J79" s="81"/>
      <c r="K79" s="81"/>
    </row>
    <row r="80" spans="3:11" x14ac:dyDescent="0.25">
      <c r="C80" s="147" t="s">
        <v>679</v>
      </c>
      <c r="D80" s="936" t="str">
        <f>Translations!$B$884</f>
        <v>Proszę wskazać osobę, z którą można będzie się kontaktować w sprawie niniejszego raportu rocznego?</v>
      </c>
      <c r="E80" s="936"/>
      <c r="F80" s="936"/>
      <c r="G80" s="936"/>
      <c r="H80" s="936"/>
      <c r="I80" s="936"/>
      <c r="J80" s="936"/>
      <c r="K80" s="936"/>
    </row>
    <row r="81" spans="2:11" ht="34.200000000000003" customHeight="1" x14ac:dyDescent="0.25">
      <c r="C81" s="76"/>
      <c r="D81" s="917" t="str">
        <f>Translations!$B$885</f>
        <v>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v>
      </c>
      <c r="E81" s="917"/>
      <c r="F81" s="917"/>
      <c r="G81" s="917"/>
      <c r="H81" s="917"/>
      <c r="I81" s="917"/>
      <c r="J81" s="917"/>
      <c r="K81" s="917"/>
    </row>
    <row r="82" spans="2:11" x14ac:dyDescent="0.25">
      <c r="C82" s="76"/>
      <c r="E82" s="76"/>
      <c r="F82" s="147" t="str">
        <f>Translations!$B$151</f>
        <v>Tytuł:</v>
      </c>
      <c r="I82" s="907" t="s">
        <v>1713</v>
      </c>
      <c r="J82" s="908"/>
      <c r="K82" s="909"/>
    </row>
    <row r="83" spans="2:11" x14ac:dyDescent="0.25">
      <c r="C83" s="76"/>
      <c r="E83" s="76"/>
      <c r="F83" s="147" t="str">
        <f>Translations!$B$152</f>
        <v>Imię:</v>
      </c>
      <c r="I83" s="907"/>
      <c r="J83" s="908"/>
      <c r="K83" s="909"/>
    </row>
    <row r="84" spans="2:11" x14ac:dyDescent="0.25">
      <c r="C84" s="76"/>
      <c r="E84" s="76"/>
      <c r="F84" s="147" t="str">
        <f>Translations!$B$153</f>
        <v>Nazwisko:</v>
      </c>
      <c r="I84" s="907"/>
      <c r="J84" s="908"/>
      <c r="K84" s="909"/>
    </row>
    <row r="85" spans="2:11" x14ac:dyDescent="0.25">
      <c r="C85" s="76"/>
      <c r="E85" s="76"/>
      <c r="F85" s="147" t="str">
        <f>Translations!$B$154</f>
        <v>Nazwa stanowiska:</v>
      </c>
      <c r="I85" s="907"/>
      <c r="J85" s="908"/>
      <c r="K85" s="909"/>
    </row>
    <row r="86" spans="2:11" x14ac:dyDescent="0.25">
      <c r="C86" s="76"/>
      <c r="E86" s="76"/>
      <c r="F86" s="147" t="str">
        <f>Translations!$B$155</f>
        <v>Nazwa organizacji (jeżeli działa w imieniu operatora statków powietrznych):</v>
      </c>
      <c r="H86" s="76"/>
    </row>
    <row r="87" spans="2:11" x14ac:dyDescent="0.25">
      <c r="B87" s="74"/>
      <c r="C87" s="85"/>
      <c r="E87" s="86"/>
      <c r="F87" s="77"/>
      <c r="H87" s="74"/>
      <c r="I87" s="907"/>
      <c r="J87" s="908"/>
      <c r="K87" s="909"/>
    </row>
    <row r="88" spans="2:11" x14ac:dyDescent="0.25">
      <c r="C88" s="76"/>
      <c r="E88" s="76"/>
      <c r="F88" s="147" t="str">
        <f>Translations!$B$156</f>
        <v>Numer telefonu:</v>
      </c>
      <c r="I88" s="907"/>
      <c r="J88" s="908"/>
      <c r="K88" s="909"/>
    </row>
    <row r="89" spans="2:11" x14ac:dyDescent="0.25">
      <c r="C89" s="84"/>
      <c r="E89" s="76"/>
      <c r="F89" s="147" t="str">
        <f>Translations!$B$157</f>
        <v>Adres poczty elektronicznej:</v>
      </c>
      <c r="I89" s="907"/>
      <c r="J89" s="908"/>
      <c r="K89" s="909"/>
    </row>
    <row r="90" spans="2:11" x14ac:dyDescent="0.25">
      <c r="C90" s="82"/>
      <c r="G90" s="83"/>
      <c r="H90" s="143"/>
      <c r="I90" s="81"/>
      <c r="J90" s="81"/>
      <c r="K90" s="81"/>
    </row>
    <row r="91" spans="2:11" x14ac:dyDescent="0.25">
      <c r="B91" s="74"/>
      <c r="C91" s="147" t="s">
        <v>680</v>
      </c>
      <c r="D91" s="147" t="str">
        <f>Translations!$B$159</f>
        <v>Proszę wprowadzić adres do odbioru korespondencji</v>
      </c>
    </row>
    <row r="92" spans="2:11" ht="27" customHeight="1" x14ac:dyDescent="0.25">
      <c r="B92" s="88"/>
      <c r="C92" s="89"/>
      <c r="D92" s="917" t="str">
        <f>Translations!$B$886</f>
        <v>Należy podać adres korespondencyjny do odbioru pism lub innych dokumentów na mocy systemu handlu lub w związku z nim. Proszę podać adres poczty elektronicznej oraz adres pocztowy w administrującym państwie członkowskim.</v>
      </c>
      <c r="E92" s="917"/>
      <c r="F92" s="917"/>
      <c r="G92" s="917"/>
      <c r="H92" s="917"/>
      <c r="I92" s="917"/>
      <c r="J92" s="917"/>
      <c r="K92" s="917"/>
    </row>
    <row r="93" spans="2:11" x14ac:dyDescent="0.25">
      <c r="B93" s="74"/>
      <c r="C93" s="90"/>
      <c r="F93" s="147" t="str">
        <f>Translations!$B$151</f>
        <v>Tytuł:</v>
      </c>
      <c r="H93" s="91"/>
      <c r="I93" s="907" t="s">
        <v>1713</v>
      </c>
      <c r="J93" s="908"/>
      <c r="K93" s="909"/>
    </row>
    <row r="94" spans="2:11" x14ac:dyDescent="0.25">
      <c r="B94" s="74"/>
      <c r="C94" s="90"/>
      <c r="D94" s="147"/>
      <c r="E94" s="76"/>
      <c r="F94" s="147" t="str">
        <f>Translations!$B$152</f>
        <v>Imię:</v>
      </c>
      <c r="H94" s="91"/>
      <c r="I94" s="907"/>
      <c r="J94" s="908"/>
      <c r="K94" s="909"/>
    </row>
    <row r="95" spans="2:11" x14ac:dyDescent="0.25">
      <c r="B95" s="74"/>
      <c r="C95" s="90"/>
      <c r="D95" s="147"/>
      <c r="E95" s="76"/>
      <c r="F95" s="147" t="str">
        <f>Translations!$B$153</f>
        <v>Nazwisko:</v>
      </c>
      <c r="H95" s="91"/>
      <c r="I95" s="907"/>
      <c r="J95" s="908"/>
      <c r="K95" s="909"/>
    </row>
    <row r="96" spans="2:11" x14ac:dyDescent="0.25">
      <c r="B96" s="74"/>
      <c r="C96" s="92"/>
      <c r="E96" s="76"/>
      <c r="F96" s="147" t="str">
        <f>Translations!$B$157</f>
        <v>Adres poczty elektronicznej:</v>
      </c>
      <c r="H96" s="91"/>
      <c r="I96" s="907"/>
      <c r="J96" s="908"/>
      <c r="K96" s="909"/>
    </row>
    <row r="97" spans="1:13" x14ac:dyDescent="0.25">
      <c r="C97" s="76"/>
      <c r="E97" s="76"/>
      <c r="F97" s="147" t="str">
        <f>Translations!$B$156</f>
        <v>Numer telefonu:</v>
      </c>
      <c r="I97" s="907"/>
      <c r="J97" s="908"/>
      <c r="K97" s="909"/>
    </row>
    <row r="98" spans="1:13" x14ac:dyDescent="0.25">
      <c r="B98" s="74"/>
      <c r="C98" s="90"/>
      <c r="F98" s="93" t="str">
        <f>Translations!$B$162</f>
        <v>Adres, wiersz 1:</v>
      </c>
      <c r="H98" s="93"/>
      <c r="I98" s="907"/>
      <c r="J98" s="908"/>
      <c r="K98" s="909"/>
    </row>
    <row r="99" spans="1:13" x14ac:dyDescent="0.25">
      <c r="B99" s="74"/>
      <c r="C99" s="94"/>
      <c r="F99" s="93" t="str">
        <f>Translations!$B$163</f>
        <v>Adres, wiersz 2:</v>
      </c>
      <c r="H99" s="93"/>
      <c r="I99" s="907"/>
      <c r="J99" s="908"/>
      <c r="K99" s="909"/>
    </row>
    <row r="100" spans="1:13" x14ac:dyDescent="0.25">
      <c r="B100" s="74"/>
      <c r="C100" s="94"/>
      <c r="F100" s="93" t="str">
        <f>Translations!$B$164</f>
        <v>Miasto:</v>
      </c>
      <c r="H100" s="93"/>
      <c r="I100" s="907"/>
      <c r="J100" s="908"/>
      <c r="K100" s="909"/>
    </row>
    <row r="101" spans="1:13" x14ac:dyDescent="0.25">
      <c r="B101" s="74"/>
      <c r="C101" s="94"/>
      <c r="F101" s="93" t="str">
        <f>Translations!$B$165</f>
        <v>Województwo:</v>
      </c>
      <c r="H101" s="93"/>
      <c r="I101" s="907"/>
      <c r="J101" s="908"/>
      <c r="K101" s="909"/>
    </row>
    <row r="102" spans="1:13" x14ac:dyDescent="0.25">
      <c r="B102" s="74"/>
      <c r="C102" s="94"/>
      <c r="F102" s="93" t="str">
        <f>Translations!$B$166</f>
        <v>Kod pocztowy:</v>
      </c>
      <c r="H102" s="93"/>
      <c r="I102" s="907"/>
      <c r="J102" s="908"/>
      <c r="K102" s="909"/>
    </row>
    <row r="103" spans="1:13" x14ac:dyDescent="0.25">
      <c r="B103" s="74"/>
      <c r="C103" s="94"/>
      <c r="F103" s="93" t="str">
        <f>Translations!$B$167</f>
        <v>Kraj:</v>
      </c>
      <c r="H103" s="93"/>
      <c r="I103" s="907" t="s">
        <v>1713</v>
      </c>
      <c r="J103" s="908"/>
      <c r="K103" s="909"/>
    </row>
    <row r="104" spans="1:13" s="74" customFormat="1" x14ac:dyDescent="0.25">
      <c r="A104" s="251"/>
      <c r="C104" s="156"/>
      <c r="G104" s="157"/>
      <c r="H104" s="157"/>
      <c r="I104" s="158"/>
      <c r="J104" s="158"/>
      <c r="K104" s="158"/>
      <c r="L104" s="73"/>
      <c r="M104" s="163"/>
    </row>
    <row r="105" spans="1:13" s="74" customFormat="1" ht="5.0999999999999996" customHeight="1" x14ac:dyDescent="0.25">
      <c r="A105" s="251"/>
      <c r="B105" s="378"/>
      <c r="C105" s="382"/>
      <c r="D105" s="378"/>
      <c r="E105" s="378"/>
      <c r="F105" s="378"/>
      <c r="G105" s="383"/>
      <c r="H105" s="383"/>
      <c r="I105" s="384"/>
      <c r="J105" s="384"/>
      <c r="K105" s="384"/>
      <c r="L105" s="379"/>
      <c r="M105" s="163"/>
    </row>
    <row r="106" spans="1:13" s="74" customFormat="1" x14ac:dyDescent="0.25">
      <c r="A106" s="251"/>
      <c r="B106" s="378"/>
      <c r="C106" s="147" t="s">
        <v>1236</v>
      </c>
      <c r="D106" s="380" t="str">
        <f>Translations!$B$1110</f>
        <v>Uprawniony przedstawiciel operatora statku powietrznego</v>
      </c>
      <c r="E106" s="4"/>
      <c r="F106" s="4"/>
      <c r="G106" s="4"/>
      <c r="H106" s="4"/>
      <c r="I106" s="4"/>
      <c r="J106" s="4"/>
      <c r="K106" s="4"/>
      <c r="L106" s="379"/>
      <c r="M106" s="163"/>
    </row>
    <row r="107" spans="1:13" s="74" customFormat="1" ht="25.5" customHeight="1" x14ac:dyDescent="0.25">
      <c r="A107" s="251"/>
      <c r="B107" s="378"/>
      <c r="C107" s="156"/>
      <c r="D107" s="943" t="str">
        <f>Translations!$B$1111</f>
        <v>Proszę podać dane kontaktowe przedstawiciela, który jest prawnie odpowiedzialny za operatora statku powietrznego, do celów zgodności z systemem EU ETS lub, odpowiednio, przepisami mechanizmu CORSIA.</v>
      </c>
      <c r="E107" s="943"/>
      <c r="F107" s="943"/>
      <c r="G107" s="943"/>
      <c r="H107" s="943"/>
      <c r="I107" s="943"/>
      <c r="J107" s="943"/>
      <c r="K107" s="943"/>
      <c r="L107" s="379"/>
      <c r="M107" s="163"/>
    </row>
    <row r="108" spans="1:13" s="74" customFormat="1" x14ac:dyDescent="0.25">
      <c r="A108" s="251"/>
      <c r="B108" s="378"/>
      <c r="C108" s="156"/>
      <c r="D108" s="4"/>
      <c r="E108" s="4"/>
      <c r="F108" s="4"/>
      <c r="G108" s="380" t="str">
        <f>Translations!$B$151</f>
        <v>Tytuł:</v>
      </c>
      <c r="H108" s="381"/>
      <c r="I108" s="921" t="s">
        <v>1713</v>
      </c>
      <c r="J108" s="922"/>
      <c r="K108" s="923"/>
      <c r="L108" s="379"/>
      <c r="M108" s="163"/>
    </row>
    <row r="109" spans="1:13" s="74" customFormat="1" x14ac:dyDescent="0.25">
      <c r="A109" s="251"/>
      <c r="B109" s="378"/>
      <c r="C109" s="156"/>
      <c r="D109" s="380"/>
      <c r="E109" s="25"/>
      <c r="F109" s="4"/>
      <c r="G109" s="380" t="str">
        <f>Translations!$B$152</f>
        <v>Imię:</v>
      </c>
      <c r="H109" s="381"/>
      <c r="I109" s="921"/>
      <c r="J109" s="922"/>
      <c r="K109" s="923"/>
      <c r="L109" s="379"/>
      <c r="M109" s="163"/>
    </row>
    <row r="110" spans="1:13" s="74" customFormat="1" x14ac:dyDescent="0.25">
      <c r="A110" s="251"/>
      <c r="B110" s="378"/>
      <c r="C110" s="156"/>
      <c r="D110" s="380"/>
      <c r="E110" s="25"/>
      <c r="F110" s="4"/>
      <c r="G110" s="380" t="str">
        <f>Translations!$B$153</f>
        <v>Nazwisko:</v>
      </c>
      <c r="H110" s="381"/>
      <c r="I110" s="921"/>
      <c r="J110" s="922"/>
      <c r="K110" s="923"/>
      <c r="L110" s="379"/>
      <c r="M110" s="163"/>
    </row>
    <row r="111" spans="1:13" s="74" customFormat="1" x14ac:dyDescent="0.25">
      <c r="A111" s="251"/>
      <c r="B111" s="378"/>
      <c r="C111" s="156"/>
      <c r="D111" s="4"/>
      <c r="E111" s="25"/>
      <c r="F111" s="4"/>
      <c r="G111" s="380" t="str">
        <f>Translations!$B$157</f>
        <v>Adres poczty elektronicznej:</v>
      </c>
      <c r="H111" s="381"/>
      <c r="I111" s="921"/>
      <c r="J111" s="922"/>
      <c r="K111" s="923"/>
      <c r="L111" s="379"/>
      <c r="M111" s="163"/>
    </row>
    <row r="112" spans="1:13" s="74" customFormat="1" x14ac:dyDescent="0.25">
      <c r="A112" s="251"/>
      <c r="B112" s="378"/>
      <c r="C112" s="156"/>
      <c r="D112" s="4"/>
      <c r="E112" s="25"/>
      <c r="F112" s="25"/>
      <c r="G112" s="380" t="str">
        <f>Translations!$B$156</f>
        <v>Numer telefonu:</v>
      </c>
      <c r="H112" s="4"/>
      <c r="I112" s="921"/>
      <c r="J112" s="922"/>
      <c r="K112" s="923"/>
      <c r="L112" s="379"/>
      <c r="M112" s="163"/>
    </row>
    <row r="113" spans="1:13" s="74" customFormat="1" x14ac:dyDescent="0.25">
      <c r="A113" s="251"/>
      <c r="B113" s="378"/>
      <c r="C113" s="156"/>
      <c r="D113" s="4"/>
      <c r="E113" s="4"/>
      <c r="F113" s="4"/>
      <c r="G113" s="27" t="str">
        <f>Translations!$B$162</f>
        <v>Adres, wiersz 1:</v>
      </c>
      <c r="H113" s="27"/>
      <c r="I113" s="921"/>
      <c r="J113" s="922"/>
      <c r="K113" s="923"/>
      <c r="L113" s="379"/>
      <c r="M113" s="163"/>
    </row>
    <row r="114" spans="1:13" s="74" customFormat="1" x14ac:dyDescent="0.25">
      <c r="A114" s="251"/>
      <c r="B114" s="378"/>
      <c r="C114" s="156"/>
      <c r="D114" s="4"/>
      <c r="E114" s="4"/>
      <c r="F114" s="4"/>
      <c r="G114" s="27" t="str">
        <f>Translations!$B$163</f>
        <v>Adres, wiersz 2:</v>
      </c>
      <c r="H114" s="27"/>
      <c r="I114" s="921"/>
      <c r="J114" s="922"/>
      <c r="K114" s="923"/>
      <c r="L114" s="379"/>
      <c r="M114" s="163"/>
    </row>
    <row r="115" spans="1:13" s="74" customFormat="1" x14ac:dyDescent="0.25">
      <c r="A115" s="251"/>
      <c r="B115" s="378"/>
      <c r="C115" s="156"/>
      <c r="D115" s="4"/>
      <c r="E115" s="4"/>
      <c r="F115" s="4"/>
      <c r="G115" s="27" t="str">
        <f>Translations!$B$164</f>
        <v>Miasto:</v>
      </c>
      <c r="H115" s="27"/>
      <c r="I115" s="921"/>
      <c r="J115" s="922"/>
      <c r="K115" s="923"/>
      <c r="L115" s="379"/>
      <c r="M115" s="163"/>
    </row>
    <row r="116" spans="1:13" s="74" customFormat="1" x14ac:dyDescent="0.25">
      <c r="A116" s="251"/>
      <c r="B116" s="378"/>
      <c r="C116" s="156"/>
      <c r="D116" s="4"/>
      <c r="E116" s="4"/>
      <c r="F116" s="4"/>
      <c r="G116" s="27" t="str">
        <f>Translations!$B$165</f>
        <v>Województwo:</v>
      </c>
      <c r="H116" s="27"/>
      <c r="I116" s="921"/>
      <c r="J116" s="922"/>
      <c r="K116" s="923"/>
      <c r="L116" s="379"/>
      <c r="M116" s="163"/>
    </row>
    <row r="117" spans="1:13" s="74" customFormat="1" x14ac:dyDescent="0.25">
      <c r="A117" s="251"/>
      <c r="B117" s="378"/>
      <c r="C117" s="156"/>
      <c r="D117" s="4"/>
      <c r="E117" s="4"/>
      <c r="F117" s="4"/>
      <c r="G117" s="27" t="str">
        <f>Translations!$B$166</f>
        <v>Kod pocztowy:</v>
      </c>
      <c r="H117" s="27"/>
      <c r="I117" s="921"/>
      <c r="J117" s="922"/>
      <c r="K117" s="923"/>
      <c r="L117" s="379"/>
      <c r="M117" s="163"/>
    </row>
    <row r="118" spans="1:13" s="74" customFormat="1" x14ac:dyDescent="0.25">
      <c r="A118" s="251"/>
      <c r="B118" s="378"/>
      <c r="C118" s="156"/>
      <c r="D118" s="4"/>
      <c r="E118" s="4"/>
      <c r="F118" s="4"/>
      <c r="G118" s="27" t="str">
        <f>Translations!$B$167</f>
        <v>Kraj:</v>
      </c>
      <c r="H118" s="27"/>
      <c r="I118" s="921" t="s">
        <v>1713</v>
      </c>
      <c r="J118" s="922"/>
      <c r="K118" s="923"/>
      <c r="L118" s="379"/>
      <c r="M118" s="163"/>
    </row>
    <row r="119" spans="1:13" s="74" customFormat="1" ht="5.0999999999999996" customHeight="1" x14ac:dyDescent="0.25">
      <c r="A119" s="251"/>
      <c r="B119" s="378"/>
      <c r="C119" s="382"/>
      <c r="D119" s="378"/>
      <c r="E119" s="378"/>
      <c r="F119" s="378"/>
      <c r="G119" s="383"/>
      <c r="H119" s="383"/>
      <c r="I119" s="384"/>
      <c r="J119" s="384"/>
      <c r="K119" s="384"/>
      <c r="L119" s="379"/>
      <c r="M119" s="163"/>
    </row>
    <row r="120" spans="1:13" s="74" customFormat="1" x14ac:dyDescent="0.25">
      <c r="A120" s="251"/>
      <c r="C120" s="156"/>
      <c r="G120" s="157"/>
      <c r="H120" s="157"/>
      <c r="I120" s="158"/>
      <c r="J120" s="158"/>
      <c r="K120" s="158"/>
      <c r="L120" s="73"/>
      <c r="M120" s="163"/>
    </row>
    <row r="121" spans="1:13" ht="15.6" x14ac:dyDescent="0.3">
      <c r="C121" s="108">
        <v>3</v>
      </c>
      <c r="D121" s="75" t="str">
        <f>Translations!$B$842</f>
        <v>Identyfikacja weryfikatora</v>
      </c>
      <c r="E121" s="75"/>
      <c r="F121" s="75"/>
      <c r="G121" s="75"/>
      <c r="H121" s="75"/>
      <c r="I121" s="75"/>
      <c r="J121" s="75"/>
      <c r="K121" s="75"/>
    </row>
    <row r="122" spans="1:13" ht="33.6" customHeight="1" x14ac:dyDescent="0.25">
      <c r="C122" s="917" t="str">
        <f>Translations!$B$1094</f>
        <v>Zgodnie z art. 28a ust. 6 dyrektywy EU ETS operatorzy statków powietrznych emitujący mniej niż 25 000 ton CO2 rocznie w odniesieniu do pełnego zakresu systemu EU ETS lub emitujący mniej niż 3000 ton CO2 rocznie w ramach ograniczonego zakresu, zarówno komercyjni, jak i niekomercyjni, mają możliwość wyboru alternatywy w stosunku do weryfikacji prowadzonej przez niezależnego weryfikatora.</v>
      </c>
      <c r="D122" s="917"/>
      <c r="E122" s="917"/>
      <c r="F122" s="917"/>
      <c r="G122" s="917"/>
      <c r="H122" s="917"/>
      <c r="I122" s="917"/>
      <c r="J122" s="917"/>
      <c r="K122" s="917"/>
    </row>
    <row r="123" spans="1:13" ht="53.4" customHeight="1" x14ac:dyDescent="0.25">
      <c r="C123" s="917" t="str">
        <f>Translations!$B$1095</f>
        <v>Alternatywa ta dotyczy wyznaczenia wielkości emisji dwutlenku węgla dla takiego operatora poprzez wykorzystanie narzędzia dla małych podmiotów zatwierdzonego w Rozporządzeniu Komisji Nr 606/2010. W takich przypadkach, informacje wykorzystane do wyznaczenia wielkości emisji muszą pochodzić z Europejskiej Organizacji ds. Bezpieczeństwa Żeglugi Powietrznej (EUROCONTROL). W rezultacie, operatorzy statków powietrznych korzystając z tej uproszczonej metody muszą wykorzystać dane opracowane przez EUROCONTROL pochodzące z jego narzędzia "ETS Support Facility". Dane te nie mogą podlegać jakiejkolwiek modyfikacji.</v>
      </c>
      <c r="D123" s="917"/>
      <c r="E123" s="917"/>
      <c r="F123" s="917"/>
      <c r="G123" s="917"/>
      <c r="H123" s="917"/>
      <c r="I123" s="917"/>
      <c r="J123" s="917"/>
      <c r="K123" s="917"/>
    </row>
    <row r="124" spans="1:13" ht="12.75" customHeight="1" x14ac:dyDescent="0.25">
      <c r="C124" s="918" t="str">
        <f>Translations!$B$1112</f>
        <v>Ta sekcja może pozostać pusta w przypadku skorzystania przez operatora statków powietrznych będącego małym podmiotem z przytoczonego powyżej uproszczenia.</v>
      </c>
      <c r="D124" s="918"/>
      <c r="E124" s="918"/>
      <c r="F124" s="918"/>
      <c r="G124" s="918"/>
      <c r="H124" s="918"/>
      <c r="I124" s="918"/>
      <c r="J124" s="918"/>
      <c r="K124" s="918"/>
    </row>
    <row r="125" spans="1:13" x14ac:dyDescent="0.25">
      <c r="C125" s="99" t="s">
        <v>244</v>
      </c>
      <c r="D125" s="159" t="str">
        <f>Translations!$B$1113</f>
        <v>Nazwa oraz adres weryfikatora niniejszego raportu rocznego na temat wielkości emisji:</v>
      </c>
      <c r="E125" s="99"/>
      <c r="F125" s="99"/>
      <c r="G125" s="83"/>
      <c r="H125" s="143"/>
      <c r="I125" s="81"/>
      <c r="J125" s="81"/>
      <c r="K125" s="81"/>
    </row>
    <row r="126" spans="1:13" x14ac:dyDescent="0.25">
      <c r="B126" s="74"/>
      <c r="C126" s="90"/>
      <c r="D126" s="147"/>
      <c r="E126" s="76"/>
      <c r="F126" s="147" t="str">
        <f>Translations!$B$888</f>
        <v>Nazwa przedsiębiorstwa:</v>
      </c>
      <c r="H126" s="91"/>
      <c r="I126" s="907"/>
      <c r="J126" s="908"/>
      <c r="K126" s="909"/>
    </row>
    <row r="127" spans="1:13" x14ac:dyDescent="0.25">
      <c r="B127" s="74"/>
      <c r="C127" s="90"/>
      <c r="F127" s="93" t="str">
        <f>Translations!$B$162</f>
        <v>Adres, wiersz 1:</v>
      </c>
      <c r="H127" s="93"/>
      <c r="I127" s="907"/>
      <c r="J127" s="908"/>
      <c r="K127" s="909"/>
    </row>
    <row r="128" spans="1:13" x14ac:dyDescent="0.25">
      <c r="B128" s="74"/>
      <c r="C128" s="94"/>
      <c r="F128" s="93" t="str">
        <f>Translations!$B$163</f>
        <v>Adres, wiersz 2:</v>
      </c>
      <c r="H128" s="93"/>
      <c r="I128" s="907"/>
      <c r="J128" s="908"/>
      <c r="K128" s="909"/>
    </row>
    <row r="129" spans="2:11" x14ac:dyDescent="0.25">
      <c r="B129" s="74"/>
      <c r="C129" s="94"/>
      <c r="F129" s="93" t="str">
        <f>Translations!$B$164</f>
        <v>Miasto:</v>
      </c>
      <c r="H129" s="93"/>
      <c r="I129" s="907"/>
      <c r="J129" s="908"/>
      <c r="K129" s="909"/>
    </row>
    <row r="130" spans="2:11" x14ac:dyDescent="0.25">
      <c r="B130" s="74"/>
      <c r="C130" s="94"/>
      <c r="F130" s="93" t="str">
        <f>Translations!$B$165</f>
        <v>Województwo:</v>
      </c>
      <c r="H130" s="93"/>
      <c r="I130" s="907"/>
      <c r="J130" s="908"/>
      <c r="K130" s="909"/>
    </row>
    <row r="131" spans="2:11" x14ac:dyDescent="0.25">
      <c r="B131" s="74"/>
      <c r="C131" s="94"/>
      <c r="F131" s="93" t="str">
        <f>Translations!$B$166</f>
        <v>Kod pocztowy:</v>
      </c>
      <c r="H131" s="93"/>
      <c r="I131" s="907"/>
      <c r="J131" s="908"/>
      <c r="K131" s="909"/>
    </row>
    <row r="132" spans="2:11" x14ac:dyDescent="0.25">
      <c r="B132" s="74"/>
      <c r="C132" s="94"/>
      <c r="F132" s="93" t="str">
        <f>Translations!$B$167</f>
        <v>Kraj:</v>
      </c>
      <c r="H132" s="93"/>
      <c r="I132" s="907" t="s">
        <v>1713</v>
      </c>
      <c r="J132" s="908"/>
      <c r="K132" s="909"/>
    </row>
    <row r="133" spans="2:11" x14ac:dyDescent="0.25">
      <c r="C133" s="159"/>
      <c r="D133" s="99"/>
      <c r="E133" s="99"/>
      <c r="F133" s="99"/>
      <c r="G133" s="83"/>
      <c r="H133" s="143"/>
      <c r="I133" s="87"/>
      <c r="J133" s="87"/>
      <c r="K133" s="87"/>
    </row>
    <row r="134" spans="2:11" x14ac:dyDescent="0.25">
      <c r="C134" s="99" t="s">
        <v>247</v>
      </c>
      <c r="D134" s="99" t="str">
        <f>Translations!$B$1114</f>
        <v>Osoba odpowiedzialna za kontakty po stronie weryfikatora:</v>
      </c>
      <c r="E134" s="99"/>
      <c r="F134" s="99"/>
      <c r="G134" s="83"/>
      <c r="H134" s="143"/>
      <c r="I134" s="87"/>
      <c r="J134" s="87"/>
      <c r="K134" s="87"/>
    </row>
    <row r="135" spans="2:11" ht="24" customHeight="1" x14ac:dyDescent="0.25">
      <c r="C135" s="94"/>
      <c r="D135" s="917" t="str">
        <f>Translations!$B$890</f>
        <v>Znajomość osoby, z którą można się bezpośrednio kontaktować w sprawie wszelkich pytań odnośnie weryfikacji niniejszego raportu, będzie znacznym ułatwieniem. Wyznaczona osoba musi być zaznajomiona z niniejszym raportem.</v>
      </c>
      <c r="E135" s="917"/>
      <c r="F135" s="917"/>
      <c r="G135" s="917"/>
      <c r="H135" s="917"/>
      <c r="I135" s="917"/>
      <c r="J135" s="917"/>
      <c r="K135" s="917"/>
    </row>
    <row r="136" spans="2:11" x14ac:dyDescent="0.25">
      <c r="B136" s="74"/>
      <c r="F136" s="147" t="str">
        <f>Translations!$B$151</f>
        <v>Tytuł:</v>
      </c>
      <c r="H136" s="91"/>
      <c r="I136" s="907" t="s">
        <v>1713</v>
      </c>
      <c r="J136" s="908"/>
      <c r="K136" s="909"/>
    </row>
    <row r="137" spans="2:11" x14ac:dyDescent="0.25">
      <c r="B137" s="74"/>
      <c r="F137" s="147" t="str">
        <f>Translations!$B$152</f>
        <v>Imię:</v>
      </c>
      <c r="H137" s="91"/>
      <c r="I137" s="907"/>
      <c r="J137" s="908"/>
      <c r="K137" s="909"/>
    </row>
    <row r="138" spans="2:11" x14ac:dyDescent="0.25">
      <c r="B138" s="74"/>
      <c r="C138" s="94"/>
      <c r="F138" s="147" t="str">
        <f>Translations!$B$153</f>
        <v>Nazwisko:</v>
      </c>
      <c r="H138" s="91"/>
      <c r="I138" s="907"/>
      <c r="J138" s="908"/>
      <c r="K138" s="909"/>
    </row>
    <row r="139" spans="2:11" x14ac:dyDescent="0.25">
      <c r="B139" s="74"/>
      <c r="C139" s="92"/>
      <c r="E139" s="76"/>
      <c r="F139" s="147" t="str">
        <f>Translations!$B$157</f>
        <v>Adres poczty elektronicznej:</v>
      </c>
      <c r="H139" s="91"/>
      <c r="I139" s="907"/>
      <c r="J139" s="908"/>
      <c r="K139" s="909"/>
    </row>
    <row r="140" spans="2:11" x14ac:dyDescent="0.25">
      <c r="B140" s="74"/>
      <c r="C140" s="92"/>
      <c r="E140" s="76"/>
      <c r="F140" s="147" t="str">
        <f>Translations!$B$156</f>
        <v>Numer telefonu:</v>
      </c>
      <c r="H140" s="91"/>
      <c r="I140" s="907"/>
      <c r="J140" s="908"/>
      <c r="K140" s="909"/>
    </row>
    <row r="141" spans="2:11" x14ac:dyDescent="0.25">
      <c r="C141" s="159"/>
      <c r="D141" s="99"/>
      <c r="E141" s="99"/>
      <c r="F141" s="99"/>
      <c r="G141" s="83"/>
      <c r="H141" s="143"/>
      <c r="I141" s="87"/>
      <c r="J141" s="87"/>
      <c r="K141" s="87"/>
    </row>
    <row r="142" spans="2:11" x14ac:dyDescent="0.25">
      <c r="C142" s="99" t="s">
        <v>283</v>
      </c>
      <c r="D142" s="99" t="str">
        <f>Translations!$B$1115</f>
        <v>Informacje dotyczące akredytacji weryfikatora:</v>
      </c>
      <c r="E142" s="99"/>
      <c r="F142" s="99"/>
      <c r="G142" s="83"/>
      <c r="H142" s="143"/>
      <c r="I142" s="87"/>
      <c r="J142" s="87"/>
      <c r="K142" s="87"/>
    </row>
    <row r="143" spans="2:11" ht="24" customHeight="1" x14ac:dyDescent="0.25">
      <c r="C143" s="94"/>
      <c r="D143" s="917" t="str">
        <f>Translations!$B$1116</f>
        <v>Proszę zauważyć, że zgodnie z art. 54 ust. 2 rozporządzenia w sprawie weryfikacji i akredytacji (AVR - rozporządzenie (UE) nr 2018/2067) państwo członkowskie może zlecić certyfikację osób fizycznych jako weryfikatorów organowi krajowemu innemu niż krajowa jednostka akredytująca.</v>
      </c>
      <c r="E143" s="917"/>
      <c r="F143" s="917"/>
      <c r="G143" s="917"/>
      <c r="H143" s="917"/>
      <c r="I143" s="917"/>
      <c r="J143" s="917"/>
      <c r="K143" s="917"/>
    </row>
    <row r="144" spans="2:11" ht="12.75" customHeight="1" x14ac:dyDescent="0.25">
      <c r="C144" s="94"/>
      <c r="D144" s="918" t="str">
        <f>Translations!$B$893</f>
        <v>W takich przypadkach „akredytację” należy odczytywać jako „certyfikację”, a „krajową jednostkę akredytującą” jako „organ krajowy”.</v>
      </c>
      <c r="E144" s="918"/>
      <c r="F144" s="918"/>
      <c r="G144" s="918"/>
      <c r="H144" s="918"/>
      <c r="I144" s="918"/>
      <c r="J144" s="918"/>
      <c r="K144" s="918"/>
    </row>
    <row r="145" spans="2:11" x14ac:dyDescent="0.25">
      <c r="B145" s="74"/>
      <c r="C145" s="92"/>
      <c r="D145" s="141" t="str">
        <f>Translations!$B$894</f>
        <v>Akredytujące państwo członkowskie:</v>
      </c>
      <c r="E145" s="26"/>
      <c r="F145" s="26"/>
      <c r="G145" s="26"/>
      <c r="H145" s="26"/>
      <c r="I145" s="907" t="s">
        <v>1713</v>
      </c>
      <c r="J145" s="908"/>
      <c r="K145" s="909"/>
    </row>
    <row r="146" spans="2:11" x14ac:dyDescent="0.25">
      <c r="B146" s="74"/>
      <c r="C146" s="92"/>
      <c r="D146" s="99" t="str">
        <f>Translations!$B$895</f>
        <v>Numer rejestracyjny wydany przez organ akredytacyjny:</v>
      </c>
      <c r="E146" s="76"/>
      <c r="G146" s="147"/>
      <c r="H146" s="91"/>
      <c r="I146" s="907"/>
      <c r="J146" s="908"/>
      <c r="K146" s="909"/>
    </row>
    <row r="147" spans="2:11" ht="12.75" customHeight="1" x14ac:dyDescent="0.25">
      <c r="C147" s="99"/>
      <c r="D147" s="918" t="str">
        <f>Translations!$B$896</f>
        <v>Dostępność tych danych rejestracyjnych może zależeć od obowiązującej w danym państwie członkowskim praktyki akredytacji weryfikatorów.</v>
      </c>
      <c r="E147" s="918"/>
      <c r="F147" s="918"/>
      <c r="G147" s="918"/>
      <c r="H147" s="918"/>
      <c r="I147" s="918"/>
      <c r="J147" s="918"/>
      <c r="K147" s="918"/>
    </row>
    <row r="148" spans="2:11" x14ac:dyDescent="0.25">
      <c r="B148" s="74"/>
      <c r="C148" s="99"/>
      <c r="D148" s="469"/>
      <c r="E148" s="76"/>
      <c r="F148" s="76"/>
      <c r="G148" s="95"/>
      <c r="H148" s="95"/>
      <c r="I148" s="87"/>
      <c r="J148" s="87"/>
      <c r="K148" s="87"/>
    </row>
    <row r="149" spans="2:11" x14ac:dyDescent="0.25">
      <c r="C149" s="99"/>
      <c r="D149" s="924" t="str">
        <f>Translations!$B$897</f>
        <v>&lt;&lt;&lt; Proszę kliknąć tutaj, aby przejść do części 4 „Informacje dotyczące planu monitorowania” &gt;&gt;&gt;</v>
      </c>
      <c r="E149" s="924"/>
      <c r="F149" s="924"/>
      <c r="G149" s="924"/>
      <c r="H149" s="924"/>
      <c r="I149" s="925"/>
      <c r="J149" s="925"/>
      <c r="K149" s="74"/>
    </row>
    <row r="157" spans="2:11" ht="15.6" x14ac:dyDescent="0.3">
      <c r="B157" s="96"/>
    </row>
  </sheetData>
  <sheetProtection sheet="1" objects="1" scenarios="1" formatCells="0" formatColumns="0" formatRows="0"/>
  <mergeCells count="113">
    <mergeCell ref="D19:K19"/>
    <mergeCell ref="D80:K80"/>
    <mergeCell ref="D10:J10"/>
    <mergeCell ref="D11:K11"/>
    <mergeCell ref="I109:K109"/>
    <mergeCell ref="I110:K110"/>
    <mergeCell ref="I111:K111"/>
    <mergeCell ref="I112:K112"/>
    <mergeCell ref="D23:K23"/>
    <mergeCell ref="D30:J30"/>
    <mergeCell ref="D25:K25"/>
    <mergeCell ref="D26:K26"/>
    <mergeCell ref="D27:K27"/>
    <mergeCell ref="D28:K28"/>
    <mergeCell ref="D107:K107"/>
    <mergeCell ref="D47:H47"/>
    <mergeCell ref="I66:K66"/>
    <mergeCell ref="I87:K87"/>
    <mergeCell ref="I108:K108"/>
    <mergeCell ref="D92:K92"/>
    <mergeCell ref="J13:K13"/>
    <mergeCell ref="D18:K18"/>
    <mergeCell ref="D17:K17"/>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s>
  <conditionalFormatting sqref="D55">
    <cfRule type="expression" dxfId="291" priority="14" stopIfTrue="1">
      <formula>$M$56</formula>
    </cfRule>
  </conditionalFormatting>
  <conditionalFormatting sqref="D56">
    <cfRule type="expression" dxfId="290" priority="15" stopIfTrue="1">
      <formula>$M$56</formula>
    </cfRule>
  </conditionalFormatting>
  <conditionalFormatting sqref="I56:K56">
    <cfRule type="expression" dxfId="289" priority="16" stopIfTrue="1">
      <formula>$M$56</formula>
    </cfRule>
  </conditionalFormatting>
  <conditionalFormatting sqref="K32">
    <cfRule type="expression" dxfId="288" priority="7" stopIfTrue="1">
      <formula>$M$32=TRUE</formula>
    </cfRule>
  </conditionalFormatting>
  <conditionalFormatting sqref="I34:K34">
    <cfRule type="expression" dxfId="287" priority="6" stopIfTrue="1">
      <formula>$M$34=TRUE</formula>
    </cfRule>
  </conditionalFormatting>
  <conditionalFormatting sqref="B105:L119">
    <cfRule type="expression" dxfId="286" priority="5" stopIfTrue="1">
      <formula>CONTR_CORSIAapplied=FALSE</formula>
    </cfRule>
  </conditionalFormatting>
  <dataValidations count="10">
    <dataValidation type="list" allowBlank="1" showInputMessage="1" showErrorMessage="1" sqref="I7:K7">
      <formula1>ReportingYears</formula1>
    </dataValidation>
    <dataValidation type="list" allowBlank="1" showInputMessage="1" showErrorMessage="1" sqref="I53:K53 I56">
      <formula1>notapplicable</formula1>
    </dataValidation>
    <dataValidation type="list" allowBlank="1" showInputMessage="1" showErrorMessage="1" sqref="I61:K61">
      <formula1>CompetentAuthorities</formula1>
    </dataValidation>
    <dataValidation type="list" allowBlank="1" showInputMessage="1" showErrorMessage="1" sqref="I66:K66 I68:K68">
      <formula1>aviationauthorities</formula1>
    </dataValidation>
    <dataValidation type="list" allowBlank="1" showInputMessage="1" showErrorMessage="1" sqref="I136:K136 I93:K93 I82 I108:K108">
      <formula1>Title</formula1>
    </dataValidation>
    <dataValidation type="list" allowBlank="1" showInputMessage="1" showErrorMessage="1" sqref="I145:K145">
      <formula1>MemberStatesWithSwiss</formula1>
    </dataValidation>
    <dataValidation type="list" allowBlank="1" showInputMessage="1" showErrorMessage="1" sqref="I34:K34 I132:K132 I76:K76 I103:K103 I118:K118">
      <formula1>worldcountries</formula1>
    </dataValidation>
    <dataValidation type="list" allowBlank="1" showInputMessage="1" showErrorMessage="1" sqref="K38 K30 K32 K16">
      <formula1>TrueFalse</formula1>
    </dataValidation>
    <dataValidation type="list" allowBlank="1" showInputMessage="1" showErrorMessage="1" sqref="J13:K13">
      <formula1>MSLanguages</formula1>
    </dataValidation>
    <dataValidation type="list" allowBlank="1" showInputMessage="1" showErrorMessage="1" sqref="I59:K59">
      <formula1>memberstates</formula1>
    </dataValidation>
  </dataValidations>
  <hyperlinks>
    <hyperlink ref="D149:H149" location="'Emissions overview'!A1" display="&lt;&lt;&lt; Click here to proceed to section 4 &quot;Information about the monitoring plan&quot; &gt;&gt;&gt;"/>
    <hyperlink ref="D149:J149" location="'Przegląd emisji'!A1" display="'Przegląd emisji'!A1"/>
  </hyperlinks>
  <pageMargins left="0.78740157480314965" right="0.78740157480314965" top="0.78740157480314965" bottom="0.78740157480314965" header="0.39370078740157483" footer="0.39370078740157483"/>
  <pageSetup paperSize="9" scale="64" fitToHeight="2" orientation="portrait" r:id="rId1"/>
  <headerFooter alignWithMargins="0">
    <oddFooter>&amp;L&amp;F&amp;C&amp;A&amp;R&amp;P / &amp;N</oddFooter>
  </headerFooter>
  <rowBreaks count="1" manualBreakCount="1">
    <brk id="79"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95"/>
  <sheetViews>
    <sheetView showGridLines="0" view="pageBreakPreview" topLeftCell="B2" zoomScale="179" zoomScaleNormal="150" zoomScaleSheetLayoutView="179" workbookViewId="0">
      <selection activeCell="I75" sqref="I75:I87"/>
    </sheetView>
  </sheetViews>
  <sheetFormatPr defaultColWidth="11.44140625" defaultRowHeight="13.2" x14ac:dyDescent="0.25"/>
  <cols>
    <col min="1" max="1" width="4.6640625" style="162" hidden="1" customWidth="1"/>
    <col min="2" max="2" width="3.33203125" style="131" customWidth="1"/>
    <col min="3" max="3" width="5.33203125" style="131" customWidth="1"/>
    <col min="4" max="11" width="12.6640625" style="131" customWidth="1"/>
    <col min="12" max="12" width="3.33203125" style="86" customWidth="1"/>
    <col min="13" max="13" width="9.109375" style="163" hidden="1" customWidth="1"/>
    <col min="14" max="14" width="11.44140625" style="131" customWidth="1"/>
    <col min="15" max="16384" width="11.44140625" style="131"/>
  </cols>
  <sheetData>
    <row r="1" spans="1:13" s="162" customFormat="1" hidden="1" x14ac:dyDescent="0.25">
      <c r="A1" s="162" t="s">
        <v>974</v>
      </c>
      <c r="L1" s="163"/>
      <c r="M1" s="163" t="s">
        <v>974</v>
      </c>
    </row>
    <row r="2" spans="1:13" x14ac:dyDescent="0.25">
      <c r="C2" s="164"/>
      <c r="D2" s="165"/>
      <c r="E2" s="165"/>
      <c r="F2" s="166"/>
      <c r="G2" s="166"/>
    </row>
    <row r="3" spans="1:13" ht="23.25" customHeight="1" x14ac:dyDescent="0.25">
      <c r="C3" s="892" t="str">
        <f>Translations!$B$898</f>
        <v>PRZEGLĄD DANYCH DOTYCZĄCYCH EMISJI</v>
      </c>
      <c r="D3" s="892"/>
      <c r="E3" s="892"/>
      <c r="F3" s="892"/>
      <c r="G3" s="892"/>
      <c r="H3" s="892"/>
      <c r="I3" s="892"/>
      <c r="J3" s="892"/>
      <c r="K3" s="892"/>
      <c r="M3" s="167" t="s">
        <v>672</v>
      </c>
    </row>
    <row r="4" spans="1:13" x14ac:dyDescent="0.25">
      <c r="M4" s="168" t="s">
        <v>673</v>
      </c>
    </row>
    <row r="5" spans="1:13" ht="15.6" x14ac:dyDescent="0.25">
      <c r="C5" s="132">
        <v>4</v>
      </c>
      <c r="D5" s="996" t="str">
        <f>Translations!$B$843</f>
        <v>Informacje o planie monitorowania</v>
      </c>
      <c r="E5" s="996"/>
      <c r="F5" s="996"/>
      <c r="G5" s="996"/>
      <c r="H5" s="996"/>
      <c r="I5" s="996"/>
      <c r="J5" s="996"/>
      <c r="K5" s="996"/>
    </row>
    <row r="6" spans="1:13" ht="25.5" customHeight="1" x14ac:dyDescent="0.25">
      <c r="C6" s="144"/>
      <c r="D6" s="1001" t="str">
        <f>Translations!$B$1262</f>
        <v>Uwaga: zakłada się, że wykorzystuje się wspólny plan monitorowania emisji z operacji lotniczych dla systemów EU ETS, CH ETS i dla mechanizmu CORSIA.</v>
      </c>
      <c r="E6" s="1001"/>
      <c r="F6" s="1001"/>
      <c r="G6" s="1001"/>
      <c r="H6" s="1001"/>
      <c r="I6" s="1001"/>
      <c r="J6" s="1001"/>
      <c r="K6" s="1001"/>
    </row>
    <row r="7" spans="1:13" ht="12.75" customHeight="1" x14ac:dyDescent="0.25">
      <c r="C7" s="147" t="s">
        <v>244</v>
      </c>
      <c r="D7" s="919" t="str">
        <f>Translations!$B$899</f>
        <v>Numer ostatniej wersji zatwierdzonego planu monitorowania:</v>
      </c>
      <c r="E7" s="983"/>
      <c r="F7" s="983"/>
      <c r="G7" s="983"/>
      <c r="H7" s="997"/>
      <c r="I7" s="998"/>
      <c r="J7" s="999"/>
      <c r="K7" s="1000"/>
    </row>
    <row r="8" spans="1:13" ht="5.0999999999999996" customHeight="1" x14ac:dyDescent="0.25">
      <c r="C8" s="84"/>
      <c r="D8" s="147"/>
      <c r="E8" s="76"/>
      <c r="F8" s="76"/>
    </row>
    <row r="9" spans="1:13" ht="12.75" customHeight="1" x14ac:dyDescent="0.25">
      <c r="C9" s="147" t="s">
        <v>247</v>
      </c>
      <c r="D9" s="919" t="str">
        <f>Translations!$B$900</f>
        <v>Data zatwierdzenia stosowanego planu monitorowania:</v>
      </c>
      <c r="E9" s="983"/>
      <c r="F9" s="983"/>
      <c r="G9" s="983"/>
      <c r="H9" s="997"/>
      <c r="I9" s="898"/>
      <c r="J9" s="899"/>
      <c r="K9" s="900"/>
    </row>
    <row r="10" spans="1:13" x14ac:dyDescent="0.25">
      <c r="C10" s="144"/>
      <c r="G10" s="143"/>
      <c r="H10" s="143"/>
      <c r="J10" s="169"/>
    </row>
    <row r="11" spans="1:13" ht="27" customHeight="1" x14ac:dyDescent="0.25">
      <c r="C11" s="147" t="s">
        <v>283</v>
      </c>
      <c r="D11" s="897" t="str">
        <f>Translations!$B$901</f>
        <v>Czy w trakcie roku sprawozdawczego miały miejsce jakiekolwiek odchylenia od zatwierdzonego planu monitorowania?</v>
      </c>
      <c r="E11" s="926"/>
      <c r="F11" s="926"/>
      <c r="G11" s="926"/>
      <c r="H11" s="926"/>
      <c r="I11" s="926"/>
      <c r="J11" s="926"/>
      <c r="K11" s="926"/>
      <c r="M11" s="163" t="s">
        <v>1100</v>
      </c>
    </row>
    <row r="12" spans="1:13" x14ac:dyDescent="0.25">
      <c r="C12" s="147"/>
      <c r="D12" s="146"/>
      <c r="E12" s="146"/>
      <c r="F12" s="146"/>
      <c r="G12" s="142"/>
      <c r="H12" s="145"/>
      <c r="I12" s="898"/>
      <c r="J12" s="899"/>
      <c r="K12" s="900"/>
      <c r="M12" s="160" t="str">
        <f>IF(ISBLANK(I12),"",I12=FALSE)</f>
        <v/>
      </c>
    </row>
    <row r="13" spans="1:13" ht="5.0999999999999996" customHeight="1" x14ac:dyDescent="0.25">
      <c r="C13" s="144"/>
      <c r="G13" s="143"/>
      <c r="H13" s="143"/>
      <c r="J13" s="169"/>
    </row>
    <row r="14" spans="1:13" ht="39.6" customHeight="1" x14ac:dyDescent="0.25">
      <c r="C14" s="147" t="s">
        <v>249</v>
      </c>
      <c r="D14" s="992" t="str">
        <f>Translations!$B$902</f>
        <v>Jeżeli odpowiedź jest twierdząca, proszę opisać wszystkie istotne zmiany w działaniach oraz wszelkie odchylenia od zatwierdzonego planu monitorowania, przedstawiając informacje o każdym odchyleniu oraz konsekwencje dla obliczenia wielkości rocznych emisji.</v>
      </c>
      <c r="E14" s="992"/>
      <c r="F14" s="992"/>
      <c r="G14" s="992"/>
      <c r="H14" s="992"/>
      <c r="I14" s="992"/>
      <c r="J14" s="992"/>
      <c r="K14" s="992"/>
    </row>
    <row r="15" spans="1:13" ht="25.5" customHeight="1" x14ac:dyDescent="0.25">
      <c r="C15" s="147"/>
      <c r="D15" s="993"/>
      <c r="E15" s="994"/>
      <c r="F15" s="994"/>
      <c r="G15" s="994"/>
      <c r="H15" s="994"/>
      <c r="I15" s="994"/>
      <c r="J15" s="994"/>
      <c r="K15" s="995"/>
    </row>
    <row r="16" spans="1:13" ht="25.5" customHeight="1" x14ac:dyDescent="0.25">
      <c r="C16" s="147"/>
      <c r="D16" s="959"/>
      <c r="E16" s="960"/>
      <c r="F16" s="960"/>
      <c r="G16" s="960"/>
      <c r="H16" s="960"/>
      <c r="I16" s="960"/>
      <c r="J16" s="960"/>
      <c r="K16" s="961"/>
    </row>
    <row r="17" spans="1:13" ht="25.5" customHeight="1" x14ac:dyDescent="0.25">
      <c r="C17" s="147"/>
      <c r="D17" s="962"/>
      <c r="E17" s="963"/>
      <c r="F17" s="963"/>
      <c r="G17" s="963"/>
      <c r="H17" s="963"/>
      <c r="I17" s="963"/>
      <c r="J17" s="963"/>
      <c r="K17" s="964"/>
    </row>
    <row r="18" spans="1:13" ht="15" customHeight="1" x14ac:dyDescent="0.25"/>
    <row r="19" spans="1:13" ht="15.6" x14ac:dyDescent="0.25">
      <c r="C19" s="132">
        <v>5</v>
      </c>
      <c r="D19" s="132" t="str">
        <f>Translations!$B$1263</f>
        <v>Emisje całkowite w systemie EU ETS i CH ETS</v>
      </c>
      <c r="E19" s="132"/>
      <c r="F19" s="132"/>
      <c r="G19" s="132"/>
      <c r="H19" s="132"/>
      <c r="I19" s="132"/>
      <c r="J19" s="132"/>
      <c r="K19" s="132"/>
      <c r="L19" s="146"/>
    </row>
    <row r="20" spans="1:13" ht="25.5" customHeight="1" x14ac:dyDescent="0.25">
      <c r="C20" s="141"/>
      <c r="D20" s="1028" t="str">
        <f>Translations!$B$1264</f>
        <v>W celu zmniejszenia obciążeń administracyjnych, sekcje (a) i (b) powinny zawierać informacje o emisjach sprawozdawanych w ramach obu systemów, EU ETS i CH ETS.</v>
      </c>
      <c r="E20" s="1028"/>
      <c r="F20" s="1028"/>
      <c r="G20" s="1028"/>
      <c r="H20" s="1028"/>
      <c r="I20" s="1028"/>
      <c r="J20" s="1028"/>
      <c r="K20" s="1028"/>
      <c r="M20" s="162"/>
    </row>
    <row r="21" spans="1:13" x14ac:dyDescent="0.25">
      <c r="C21" s="141" t="s">
        <v>244</v>
      </c>
      <c r="D21" s="982" t="str">
        <f>Translations!$B$1265</f>
        <v>Całkowita liczba lotów w roku sprawozdawczym:</v>
      </c>
      <c r="E21" s="983"/>
      <c r="F21" s="983"/>
      <c r="G21" s="983"/>
      <c r="H21" s="983"/>
      <c r="I21" s="983"/>
      <c r="J21" s="984"/>
      <c r="K21" s="583"/>
    </row>
    <row r="22" spans="1:13" x14ac:dyDescent="0.25">
      <c r="C22" s="142" t="s">
        <v>1454</v>
      </c>
      <c r="D22" s="1035" t="str">
        <f>Translations!$B$903</f>
        <v>Całkowita liczba lotów w roku sprawozdawczym objętym systemem EU ETS:</v>
      </c>
      <c r="E22" s="1035"/>
      <c r="F22" s="1035"/>
      <c r="G22" s="1035"/>
      <c r="H22" s="1035"/>
      <c r="I22" s="1035"/>
      <c r="J22" s="1036"/>
      <c r="K22" s="110"/>
    </row>
    <row r="23" spans="1:13" x14ac:dyDescent="0.25">
      <c r="B23" s="585"/>
      <c r="C23" s="142" t="s">
        <v>1455</v>
      </c>
      <c r="D23" s="1035" t="str">
        <f>Translations!$B$1266</f>
        <v>Całkowita liczba lotów w roku sprawozdawczym objętym systemem CH ETS:</v>
      </c>
      <c r="E23" s="1035"/>
      <c r="F23" s="1035"/>
      <c r="G23" s="1035"/>
      <c r="H23" s="1035"/>
      <c r="I23" s="1035"/>
      <c r="J23" s="1036"/>
      <c r="K23" s="110"/>
      <c r="L23" s="587"/>
    </row>
    <row r="24" spans="1:13" x14ac:dyDescent="0.25">
      <c r="C24" s="142" t="s">
        <v>1456</v>
      </c>
      <c r="D24" s="982" t="str">
        <f>Translations!$B$1267</f>
        <v>Całkowita liczba lotów w roku sprawozdawczym objętym systemami ETS:</v>
      </c>
      <c r="E24" s="983"/>
      <c r="F24" s="983"/>
      <c r="G24" s="983"/>
      <c r="H24" s="983"/>
      <c r="I24" s="983"/>
      <c r="J24" s="997"/>
      <c r="K24" s="226">
        <f>SUM(K22:K23)</f>
        <v>0</v>
      </c>
    </row>
    <row r="26" spans="1:13" x14ac:dyDescent="0.25">
      <c r="C26" s="141" t="s">
        <v>1036</v>
      </c>
      <c r="D26" s="141" t="str">
        <f>Translations!$B$904</f>
        <v>Właściwości wykorzystanych paliw:</v>
      </c>
      <c r="M26" s="162"/>
    </row>
    <row r="27" spans="1:13" s="68" customFormat="1" ht="33" customHeight="1" x14ac:dyDescent="0.25">
      <c r="A27" s="170"/>
      <c r="D27" s="958" t="str">
        <f>Translations!$B$905</f>
        <v>Proszę przedstawić wskaźniki obliczeniowe niezbędne do opisu właściwości paliwa na potrzeby obliczenia emisji. Informacje są wymagane wyłącznie w przypadku wykorzystania paliw innych niż uprzednio zdefiniowane paliwa standardowe.
Proszę zauważyć:</v>
      </c>
      <c r="E27" s="958"/>
      <c r="F27" s="958"/>
      <c r="G27" s="958"/>
      <c r="H27" s="958"/>
      <c r="I27" s="958"/>
      <c r="J27" s="958"/>
      <c r="K27" s="958"/>
      <c r="L27" s="102"/>
      <c r="M27" s="171"/>
    </row>
    <row r="28" spans="1:13" s="68" customFormat="1" ht="41.4" customHeight="1" x14ac:dyDescent="0.25">
      <c r="A28" s="170"/>
      <c r="D28" s="172" t="str">
        <f>Translations!$B$906</f>
        <v>wstępny EF</v>
      </c>
      <c r="E28" s="946" t="str">
        <f>Translations!$B$907</f>
        <v>„Wstępny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v>
      </c>
      <c r="F28" s="946"/>
      <c r="G28" s="946"/>
      <c r="H28" s="946"/>
      <c r="I28" s="946"/>
      <c r="J28" s="946"/>
      <c r="K28" s="946"/>
      <c r="L28" s="102"/>
      <c r="M28" s="171"/>
    </row>
    <row r="29" spans="1:13" s="68" customFormat="1" ht="22.2" customHeight="1" x14ac:dyDescent="0.25">
      <c r="A29" s="170"/>
      <c r="D29" s="172" t="str">
        <f>Translations!$B$651</f>
        <v>NCV</v>
      </c>
      <c r="E29" s="946" t="str">
        <f>Translations!$B$908</f>
        <v>„Wartość opałowa” (NCV). Dana zastępcza raportowana wyłącznie na potrzeby kompletności danych. W tym formularzu nie jest wykorzystywana do obliczenia emisji.</v>
      </c>
      <c r="F29" s="946"/>
      <c r="G29" s="946"/>
      <c r="H29" s="946"/>
      <c r="I29" s="946"/>
      <c r="J29" s="946"/>
      <c r="K29" s="946"/>
      <c r="L29" s="102"/>
      <c r="M29" s="171"/>
    </row>
    <row r="30" spans="1:13" s="68" customFormat="1" ht="46.2" customHeight="1" x14ac:dyDescent="0.25">
      <c r="A30" s="170"/>
      <c r="D30" s="172" t="str">
        <f>Translations!$B$909</f>
        <v>frakcja biomasy (spełn. kryt. zrównoważ. rozw.)</v>
      </c>
      <c r="E30" s="946" t="str">
        <f>Translations!$B$1117</f>
        <v>Dla paliw zawierających frakcję biomasy, należy przedstawić spełnienie kryteriów zrównoważonego rozwoju zgodnie z dyrektywą RES (patrz przewodnik nr 2)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v>
      </c>
      <c r="F30" s="946"/>
      <c r="G30" s="946"/>
      <c r="H30" s="946"/>
      <c r="I30" s="946"/>
      <c r="J30" s="946"/>
      <c r="K30" s="946"/>
      <c r="L30" s="102"/>
      <c r="M30" s="171"/>
    </row>
    <row r="31" spans="1:13" s="68" customFormat="1" ht="42" customHeight="1" x14ac:dyDescent="0.25">
      <c r="A31" s="170"/>
      <c r="D31" s="172" t="str">
        <f>Translations!$B$911</f>
        <v>frakcja biomasy (niespełn. kryt. zrównoważ. rozw.)</v>
      </c>
      <c r="E31" s="946" t="str">
        <f>Translations!$B$912</f>
        <v>Proszę wprowadzić w tym miejscu zawartość procentową biomasy (% zawartości węgla) w paliwie, która nie spełnia warunków zrównoważonego rozwoju. Biomasa ta jest traktowana jako materiał kopalny, tzn. jest włączona do emisji z paliw kopalnych w punkcie (c), ale jest również przedstawiona jako oddzielna nota uzupełniająca.</v>
      </c>
      <c r="F31" s="946"/>
      <c r="G31" s="946"/>
      <c r="H31" s="946"/>
      <c r="I31" s="946"/>
      <c r="J31" s="946"/>
      <c r="K31" s="946"/>
      <c r="L31" s="102"/>
      <c r="M31" s="171"/>
    </row>
    <row r="32" spans="1:13" s="68" customFormat="1" ht="32.4" customHeight="1" x14ac:dyDescent="0.25">
      <c r="A32" s="170"/>
      <c r="D32" s="977" t="str">
        <f>Translations!$B$913</f>
        <v>Uwaga: Jeżeli wykorzystuje się biopaliwo lub mieszankę paliw, dla których kryteria zrównoważonego rozwoju zostały przedstawione wyłącznie dla części wykorzystanej ilości w danym roku, proszę wprowadzić w tym miejscu dwa różne paliwa, pierwsze spełniające kryteria zrównoważonego rozwoju i drugie niespełniające tych kryteriów.</v>
      </c>
      <c r="E32" s="978"/>
      <c r="F32" s="978"/>
      <c r="G32" s="978"/>
      <c r="H32" s="978"/>
      <c r="I32" s="978"/>
      <c r="J32" s="978"/>
      <c r="K32" s="978"/>
      <c r="L32" s="102"/>
      <c r="M32" s="171"/>
    </row>
    <row r="33" spans="1:13" s="68" customFormat="1" ht="5.0999999999999996" customHeight="1" x14ac:dyDescent="0.25">
      <c r="A33" s="170"/>
      <c r="D33" s="173"/>
      <c r="E33" s="173"/>
      <c r="F33" s="173"/>
      <c r="G33" s="173"/>
      <c r="H33" s="173"/>
      <c r="I33" s="173"/>
      <c r="J33" s="173"/>
      <c r="K33" s="173"/>
      <c r="L33" s="102"/>
      <c r="M33" s="171"/>
    </row>
    <row r="34" spans="1:13" ht="46.2" customHeight="1" x14ac:dyDescent="0.25">
      <c r="B34" s="586"/>
      <c r="C34" s="141"/>
      <c r="D34" s="746" t="str">
        <f>Translations!$B$914</f>
        <v>Nr paliwa</v>
      </c>
      <c r="E34" s="968" t="str">
        <f>Translations!$B$915</f>
        <v>Nazwa paliwa</v>
      </c>
      <c r="F34" s="969"/>
      <c r="G34" s="970"/>
      <c r="H34" s="746" t="str">
        <f>Translations!$B$916</f>
        <v>wstępny EF 
[t CO2 / t paliwa]</v>
      </c>
      <c r="I34" s="746" t="str">
        <f>Translations!$B$917</f>
        <v>NCV
[GJ/t]</v>
      </c>
      <c r="J34" s="746" t="str">
        <f>Translations!$B$918</f>
        <v>zawartość biomasy
(spełn. kryt.)
[%]</v>
      </c>
      <c r="K34" s="746" t="str">
        <f>Translations!$B$919</f>
        <v>zawartość biomasy (niespełn. kryt.) [%]</v>
      </c>
      <c r="L34" s="586"/>
      <c r="M34" s="162"/>
    </row>
    <row r="35" spans="1:13" ht="13.2" customHeight="1" x14ac:dyDescent="0.25">
      <c r="B35" s="586"/>
      <c r="C35" s="141"/>
      <c r="D35" s="161">
        <v>1</v>
      </c>
      <c r="E35" s="967" t="str">
        <f>Translations!$B$273</f>
        <v>Naftowe paliwo lotnicze (Jet A1 lub Jet A2)</v>
      </c>
      <c r="F35" s="967"/>
      <c r="G35" s="971"/>
      <c r="H35" s="174">
        <v>3.15</v>
      </c>
      <c r="I35" s="175">
        <v>44.1</v>
      </c>
      <c r="J35" s="213">
        <v>0</v>
      </c>
      <c r="K35" s="213">
        <v>0</v>
      </c>
      <c r="L35" s="586"/>
      <c r="M35" s="162"/>
    </row>
    <row r="36" spans="1:13" x14ac:dyDescent="0.25">
      <c r="B36" s="586"/>
      <c r="C36" s="141"/>
      <c r="D36" s="161">
        <f>D35+1</f>
        <v>2</v>
      </c>
      <c r="E36" s="972" t="str">
        <f>Translations!$B$274</f>
        <v>Paliwo do silników odrzutowych (Jet B)</v>
      </c>
      <c r="F36" s="973"/>
      <c r="G36" s="974"/>
      <c r="H36" s="174">
        <v>3.1</v>
      </c>
      <c r="I36" s="175">
        <v>44.3</v>
      </c>
      <c r="J36" s="213">
        <v>0</v>
      </c>
      <c r="K36" s="213">
        <v>0</v>
      </c>
      <c r="L36" s="586"/>
    </row>
    <row r="37" spans="1:13" ht="12.75" customHeight="1" x14ac:dyDescent="0.25">
      <c r="B37" s="586"/>
      <c r="C37" s="141"/>
      <c r="D37" s="161">
        <f t="shared" ref="D37:D46" si="0">D36+1</f>
        <v>3</v>
      </c>
      <c r="E37" s="967" t="str">
        <f>Translations!$B$275</f>
        <v>Benzyna lotnicza (AvGas)</v>
      </c>
      <c r="F37" s="967"/>
      <c r="G37" s="971"/>
      <c r="H37" s="174">
        <v>3.1</v>
      </c>
      <c r="I37" s="175">
        <v>44.3</v>
      </c>
      <c r="J37" s="213">
        <v>0</v>
      </c>
      <c r="K37" s="213">
        <v>0</v>
      </c>
      <c r="L37" s="586"/>
    </row>
    <row r="38" spans="1:13" ht="13.2" customHeight="1" x14ac:dyDescent="0.25">
      <c r="B38" s="586"/>
      <c r="C38" s="141"/>
      <c r="D38" s="161">
        <f t="shared" si="0"/>
        <v>4</v>
      </c>
      <c r="E38" s="979"/>
      <c r="F38" s="979"/>
      <c r="G38" s="980"/>
      <c r="H38" s="215"/>
      <c r="I38" s="214"/>
      <c r="J38" s="109"/>
      <c r="K38" s="109"/>
      <c r="L38" s="586"/>
    </row>
    <row r="39" spans="1:13" x14ac:dyDescent="0.25">
      <c r="B39" s="586"/>
      <c r="C39" s="141"/>
      <c r="D39" s="161">
        <f t="shared" si="0"/>
        <v>5</v>
      </c>
      <c r="E39" s="979"/>
      <c r="F39" s="979"/>
      <c r="G39" s="980"/>
      <c r="H39" s="215"/>
      <c r="I39" s="214"/>
      <c r="J39" s="109"/>
      <c r="K39" s="109"/>
      <c r="L39" s="586"/>
    </row>
    <row r="40" spans="1:13" x14ac:dyDescent="0.25">
      <c r="B40" s="586"/>
      <c r="C40" s="141"/>
      <c r="D40" s="161">
        <f t="shared" si="0"/>
        <v>6</v>
      </c>
      <c r="E40" s="979"/>
      <c r="F40" s="979"/>
      <c r="G40" s="980"/>
      <c r="H40" s="215"/>
      <c r="I40" s="214"/>
      <c r="J40" s="109"/>
      <c r="K40" s="109"/>
      <c r="L40" s="586"/>
    </row>
    <row r="41" spans="1:13" x14ac:dyDescent="0.25">
      <c r="B41" s="586"/>
      <c r="C41" s="141"/>
      <c r="D41" s="161">
        <f t="shared" si="0"/>
        <v>7</v>
      </c>
      <c r="E41" s="979"/>
      <c r="F41" s="979"/>
      <c r="G41" s="980"/>
      <c r="H41" s="215"/>
      <c r="I41" s="214"/>
      <c r="J41" s="109"/>
      <c r="K41" s="109"/>
      <c r="L41" s="586"/>
    </row>
    <row r="42" spans="1:13" x14ac:dyDescent="0.25">
      <c r="B42" s="586"/>
      <c r="C42" s="141"/>
      <c r="D42" s="161">
        <f t="shared" si="0"/>
        <v>8</v>
      </c>
      <c r="E42" s="979"/>
      <c r="F42" s="979"/>
      <c r="G42" s="980"/>
      <c r="H42" s="215"/>
      <c r="I42" s="214"/>
      <c r="J42" s="109"/>
      <c r="K42" s="109"/>
      <c r="L42" s="586"/>
    </row>
    <row r="43" spans="1:13" x14ac:dyDescent="0.25">
      <c r="B43" s="586"/>
      <c r="C43" s="141"/>
      <c r="D43" s="161">
        <f t="shared" si="0"/>
        <v>9</v>
      </c>
      <c r="E43" s="979"/>
      <c r="F43" s="979"/>
      <c r="G43" s="980"/>
      <c r="H43" s="215"/>
      <c r="I43" s="214"/>
      <c r="J43" s="109"/>
      <c r="K43" s="109"/>
      <c r="L43" s="586"/>
    </row>
    <row r="44" spans="1:13" x14ac:dyDescent="0.25">
      <c r="B44" s="586"/>
      <c r="C44" s="141"/>
      <c r="D44" s="161">
        <f t="shared" si="0"/>
        <v>10</v>
      </c>
      <c r="E44" s="979"/>
      <c r="F44" s="979"/>
      <c r="G44" s="980"/>
      <c r="H44" s="215"/>
      <c r="I44" s="214"/>
      <c r="J44" s="109"/>
      <c r="K44" s="109"/>
      <c r="L44" s="586"/>
    </row>
    <row r="45" spans="1:13" x14ac:dyDescent="0.25">
      <c r="B45" s="586"/>
      <c r="C45" s="141"/>
      <c r="D45" s="161">
        <f t="shared" si="0"/>
        <v>11</v>
      </c>
      <c r="E45" s="979"/>
      <c r="F45" s="979"/>
      <c r="G45" s="980"/>
      <c r="H45" s="215"/>
      <c r="I45" s="214"/>
      <c r="J45" s="109"/>
      <c r="K45" s="109"/>
      <c r="L45" s="586"/>
    </row>
    <row r="46" spans="1:13" x14ac:dyDescent="0.25">
      <c r="B46" s="586"/>
      <c r="C46" s="141"/>
      <c r="D46" s="161">
        <f t="shared" si="0"/>
        <v>12</v>
      </c>
      <c r="E46" s="979"/>
      <c r="F46" s="979"/>
      <c r="G46" s="980"/>
      <c r="H46" s="215"/>
      <c r="I46" s="214"/>
      <c r="J46" s="109"/>
      <c r="K46" s="109"/>
      <c r="L46" s="586"/>
    </row>
    <row r="47" spans="1:13" hidden="1" x14ac:dyDescent="0.25">
      <c r="A47" s="162" t="s">
        <v>974</v>
      </c>
      <c r="B47" s="586"/>
      <c r="C47" s="141"/>
      <c r="D47" s="161" t="s">
        <v>1406</v>
      </c>
      <c r="E47" s="1027" t="s">
        <v>1406</v>
      </c>
      <c r="F47" s="1027"/>
      <c r="G47" s="1037"/>
      <c r="H47" s="499" t="s">
        <v>1406</v>
      </c>
      <c r="I47" s="500" t="s">
        <v>1406</v>
      </c>
      <c r="J47" s="501" t="s">
        <v>1406</v>
      </c>
      <c r="K47" s="501" t="s">
        <v>1406</v>
      </c>
      <c r="L47" s="586"/>
    </row>
    <row r="48" spans="1:13" s="68" customFormat="1" ht="12.75" customHeight="1" x14ac:dyDescent="0.25">
      <c r="A48" s="170"/>
      <c r="D48" s="947" t="str">
        <f>Translations!$B$921</f>
        <v>W razie potrzeby należy dodać dodatkowe wiersze powyżej tego wiersza. Najlepiej zrobić to poprzez wstawienie skopiowanego wiersza.</v>
      </c>
      <c r="E48" s="947"/>
      <c r="F48" s="947"/>
      <c r="G48" s="947"/>
      <c r="H48" s="947"/>
      <c r="I48" s="947"/>
      <c r="J48" s="947"/>
      <c r="K48" s="947"/>
      <c r="L48" s="102"/>
      <c r="M48" s="171"/>
    </row>
    <row r="50" spans="1:13" x14ac:dyDescent="0.25">
      <c r="C50" s="141" t="s">
        <v>1336</v>
      </c>
      <c r="D50" s="141" t="str">
        <f>Translations!$B$1118</f>
        <v>Dalsze informacje na temat paliw alternatywnych:</v>
      </c>
    </row>
    <row r="51" spans="1:13" ht="25.5" customHeight="1" x14ac:dyDescent="0.25">
      <c r="C51" s="470"/>
      <c r="D51" s="958" t="str">
        <f>Translations!$B$1119</f>
        <v>Proszę przedstawić odpowiednie informacje dotyczące zawartości biomasy w wykorzystywanych paliwach alternatywnych. Cykl życia emisji  powinien zostać obliczony zgodnie z metodami przedstawionymi w Dyrektywie o Odnawialnych Źródłach Energii (RED).</v>
      </c>
      <c r="E51" s="958"/>
      <c r="F51" s="958"/>
      <c r="G51" s="958"/>
      <c r="H51" s="958"/>
      <c r="I51" s="958"/>
      <c r="J51" s="958"/>
      <c r="K51" s="958"/>
    </row>
    <row r="52" spans="1:13" ht="25.5" customHeight="1" x14ac:dyDescent="0.25">
      <c r="C52" s="483"/>
      <c r="D52" s="958" t="str">
        <f>Translations!$B$1120</f>
        <v>Proszę zauważyć, że w tym miejscu należy wymienić tylko biopaliwa wykorzystywane w ramach systemu EU ETS. "Paliwa kwalifikowane CORSIA", jeżeli dotyczy, należy raportować w sekcji (12)(b1) tego formularza.</v>
      </c>
      <c r="E52" s="958"/>
      <c r="F52" s="958"/>
      <c r="G52" s="958"/>
      <c r="H52" s="958"/>
      <c r="I52" s="958"/>
      <c r="J52" s="958"/>
      <c r="K52" s="958"/>
    </row>
    <row r="53" spans="1:13" ht="25.5" customHeight="1" x14ac:dyDescent="0.25">
      <c r="B53" s="586"/>
      <c r="C53" s="746" t="str">
        <f>Translations!$B$914</f>
        <v>Nr paliwa</v>
      </c>
      <c r="D53" s="985" t="str">
        <f>Translations!$B$915</f>
        <v>Nazwa paliwa</v>
      </c>
      <c r="E53" s="986"/>
      <c r="F53" s="746" t="str">
        <f>Translations!$B$1121</f>
        <v>Typ paliwa</v>
      </c>
      <c r="G53" s="990" t="str">
        <f>Translations!$B$1122</f>
        <v>Surowiec</v>
      </c>
      <c r="H53" s="991"/>
      <c r="I53" s="990" t="str">
        <f>Translations!$B$1123</f>
        <v>Proces konwersji</v>
      </c>
      <c r="J53" s="991"/>
      <c r="K53" s="746" t="str">
        <f>Translations!$B$1124</f>
        <v>Cykl życia emisji</v>
      </c>
      <c r="L53" s="586"/>
      <c r="M53" s="162"/>
    </row>
    <row r="54" spans="1:13" ht="13.2" customHeight="1" x14ac:dyDescent="0.25">
      <c r="B54" s="586"/>
      <c r="C54" s="161">
        <f>D38</f>
        <v>4</v>
      </c>
      <c r="D54" s="987" t="str">
        <f t="shared" ref="D54:D63" si="1">IF(E38="","",E38)</f>
        <v/>
      </c>
      <c r="E54" s="800"/>
      <c r="F54" s="215"/>
      <c r="G54" s="988"/>
      <c r="H54" s="989"/>
      <c r="I54" s="1018"/>
      <c r="J54" s="989"/>
      <c r="K54" s="474"/>
      <c r="L54" s="586"/>
    </row>
    <row r="55" spans="1:13" x14ac:dyDescent="0.25">
      <c r="B55" s="586"/>
      <c r="C55" s="161">
        <f t="shared" ref="C55:C62" si="2">C54+1</f>
        <v>5</v>
      </c>
      <c r="D55" s="987" t="str">
        <f t="shared" si="1"/>
        <v/>
      </c>
      <c r="E55" s="800"/>
      <c r="F55" s="215"/>
      <c r="G55" s="988"/>
      <c r="H55" s="989"/>
      <c r="I55" s="1018"/>
      <c r="J55" s="989"/>
      <c r="K55" s="474"/>
      <c r="L55" s="586"/>
    </row>
    <row r="56" spans="1:13" x14ac:dyDescent="0.25">
      <c r="B56" s="586"/>
      <c r="C56" s="161">
        <f t="shared" si="2"/>
        <v>6</v>
      </c>
      <c r="D56" s="987" t="str">
        <f t="shared" si="1"/>
        <v/>
      </c>
      <c r="E56" s="800"/>
      <c r="F56" s="215"/>
      <c r="G56" s="988"/>
      <c r="H56" s="989"/>
      <c r="I56" s="1018"/>
      <c r="J56" s="989"/>
      <c r="K56" s="474"/>
      <c r="L56" s="586"/>
    </row>
    <row r="57" spans="1:13" x14ac:dyDescent="0.25">
      <c r="B57" s="586"/>
      <c r="C57" s="161">
        <f t="shared" si="2"/>
        <v>7</v>
      </c>
      <c r="D57" s="987" t="str">
        <f t="shared" si="1"/>
        <v/>
      </c>
      <c r="E57" s="800"/>
      <c r="F57" s="215"/>
      <c r="G57" s="988"/>
      <c r="H57" s="989"/>
      <c r="I57" s="1018"/>
      <c r="J57" s="989"/>
      <c r="K57" s="474"/>
      <c r="L57" s="586"/>
    </row>
    <row r="58" spans="1:13" x14ac:dyDescent="0.25">
      <c r="B58" s="586"/>
      <c r="C58" s="161">
        <f t="shared" si="2"/>
        <v>8</v>
      </c>
      <c r="D58" s="987" t="str">
        <f t="shared" si="1"/>
        <v/>
      </c>
      <c r="E58" s="800"/>
      <c r="F58" s="215"/>
      <c r="G58" s="988"/>
      <c r="H58" s="989"/>
      <c r="I58" s="1018"/>
      <c r="J58" s="989"/>
      <c r="K58" s="474"/>
      <c r="L58" s="586"/>
    </row>
    <row r="59" spans="1:13" x14ac:dyDescent="0.25">
      <c r="B59" s="586"/>
      <c r="C59" s="161">
        <f t="shared" si="2"/>
        <v>9</v>
      </c>
      <c r="D59" s="987" t="str">
        <f t="shared" si="1"/>
        <v/>
      </c>
      <c r="E59" s="800"/>
      <c r="F59" s="215"/>
      <c r="G59" s="988"/>
      <c r="H59" s="989"/>
      <c r="I59" s="1018"/>
      <c r="J59" s="989"/>
      <c r="K59" s="474"/>
      <c r="L59" s="586"/>
    </row>
    <row r="60" spans="1:13" x14ac:dyDescent="0.25">
      <c r="B60" s="586"/>
      <c r="C60" s="161">
        <f t="shared" si="2"/>
        <v>10</v>
      </c>
      <c r="D60" s="987" t="str">
        <f t="shared" si="1"/>
        <v/>
      </c>
      <c r="E60" s="800"/>
      <c r="F60" s="215"/>
      <c r="G60" s="988"/>
      <c r="H60" s="989"/>
      <c r="I60" s="1018"/>
      <c r="J60" s="989"/>
      <c r="K60" s="474"/>
      <c r="L60" s="586"/>
    </row>
    <row r="61" spans="1:13" x14ac:dyDescent="0.25">
      <c r="B61" s="586"/>
      <c r="C61" s="161">
        <f t="shared" si="2"/>
        <v>11</v>
      </c>
      <c r="D61" s="987" t="str">
        <f t="shared" si="1"/>
        <v/>
      </c>
      <c r="E61" s="800"/>
      <c r="F61" s="215"/>
      <c r="G61" s="988"/>
      <c r="H61" s="989"/>
      <c r="I61" s="1018"/>
      <c r="J61" s="989"/>
      <c r="K61" s="474"/>
      <c r="L61" s="586"/>
    </row>
    <row r="62" spans="1:13" x14ac:dyDescent="0.25">
      <c r="B62" s="586"/>
      <c r="C62" s="161">
        <f t="shared" si="2"/>
        <v>12</v>
      </c>
      <c r="D62" s="987" t="str">
        <f t="shared" si="1"/>
        <v/>
      </c>
      <c r="E62" s="800"/>
      <c r="F62" s="215"/>
      <c r="G62" s="988"/>
      <c r="H62" s="989"/>
      <c r="I62" s="1018"/>
      <c r="J62" s="989"/>
      <c r="K62" s="474"/>
      <c r="L62" s="586"/>
    </row>
    <row r="63" spans="1:13" hidden="1" x14ac:dyDescent="0.25">
      <c r="A63" s="162" t="s">
        <v>974</v>
      </c>
      <c r="B63" s="586"/>
      <c r="C63" s="161" t="s">
        <v>1406</v>
      </c>
      <c r="D63" s="1020" t="str">
        <f t="shared" si="1"/>
        <v>end</v>
      </c>
      <c r="E63" s="1021"/>
      <c r="F63" s="499" t="s">
        <v>1406</v>
      </c>
      <c r="G63" s="1016" t="s">
        <v>1406</v>
      </c>
      <c r="H63" s="1017"/>
      <c r="I63" s="1019" t="s">
        <v>1406</v>
      </c>
      <c r="J63" s="1017"/>
      <c r="K63" s="502" t="s">
        <v>1406</v>
      </c>
      <c r="L63" s="586"/>
    </row>
    <row r="64" spans="1:13" s="470" customFormat="1" ht="12.75" customHeight="1" x14ac:dyDescent="0.25">
      <c r="A64" s="170"/>
      <c r="D64" s="947" t="str">
        <f>Translations!$B$921</f>
        <v>W razie potrzeby należy dodać dodatkowe wiersze powyżej tego wiersza. Najlepiej zrobić to poprzez wstawienie skopiowanego wiersza.</v>
      </c>
      <c r="E64" s="947"/>
      <c r="F64" s="947"/>
      <c r="G64" s="947"/>
      <c r="H64" s="947"/>
      <c r="I64" s="947"/>
      <c r="J64" s="947"/>
      <c r="K64" s="947"/>
      <c r="L64" s="102"/>
      <c r="M64" s="171"/>
    </row>
    <row r="66" spans="1:13" x14ac:dyDescent="0.25">
      <c r="C66" s="141" t="s">
        <v>1010</v>
      </c>
      <c r="D66" s="141" t="str">
        <f>Translations!$B$1268</f>
        <v>Zużycie paliwa i emisje w systemie EU ETS</v>
      </c>
      <c r="M66" s="162"/>
    </row>
    <row r="67" spans="1:13" s="68" customFormat="1" ht="33.6" customHeight="1" x14ac:dyDescent="0.25">
      <c r="A67" s="170"/>
      <c r="D67" s="958" t="str">
        <f>Translations!$B$923</f>
        <v>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v>
      </c>
      <c r="E67" s="958"/>
      <c r="F67" s="958"/>
      <c r="G67" s="958"/>
      <c r="H67" s="958"/>
      <c r="I67" s="958"/>
      <c r="J67" s="958"/>
      <c r="K67" s="958"/>
      <c r="L67" s="102"/>
      <c r="M67" s="171"/>
    </row>
    <row r="68" spans="1:13" s="68" customFormat="1" ht="25.5" customHeight="1" x14ac:dyDescent="0.25">
      <c r="A68" s="170"/>
      <c r="D68" s="172" t="str">
        <f>Translations!$B$924</f>
        <v xml:space="preserve">(ostateczny) EF </v>
      </c>
      <c r="E68" s="946" t="str">
        <f>Translations!$B$925</f>
        <v>Dana ta jest wyliczana ze wstępnego wskaźnika emisji i zawartości biomasy spełniającej kryteria zrównoważonego rozwoju (dla której zawartość takiej biomasy została określona jako zerowa).</v>
      </c>
      <c r="F68" s="946"/>
      <c r="G68" s="946"/>
      <c r="H68" s="946"/>
      <c r="I68" s="946"/>
      <c r="J68" s="946"/>
      <c r="K68" s="946"/>
      <c r="L68" s="102"/>
      <c r="M68" s="171"/>
    </row>
    <row r="69" spans="1:13" s="68" customFormat="1" ht="31.2" customHeight="1" x14ac:dyDescent="0.25">
      <c r="A69" s="170"/>
      <c r="D69" s="172" t="str">
        <f>Translations!$B$926</f>
        <v>zużycie paliwa</v>
      </c>
      <c r="E69" s="946" t="str">
        <f>Translations!$B$927</f>
        <v>Proszę wprowadzić całkowite zużycie paliwa w tonach w danym roku sprawozdawczym. Proszę zauważyć, że ta wartość powinna zawierać wyłącznie zużycie paliwa podlegające raportowaniu w ramach systemu EU ETS, tzn. w odniesieniu do zredukowanego zakresu operacji lotniczych objętych systemem.</v>
      </c>
      <c r="F69" s="946"/>
      <c r="G69" s="946"/>
      <c r="H69" s="946"/>
      <c r="I69" s="946"/>
      <c r="J69" s="946"/>
      <c r="K69" s="946"/>
      <c r="L69" s="102"/>
      <c r="M69" s="171"/>
    </row>
    <row r="70" spans="1:13" s="68" customFormat="1" ht="25.5" customHeight="1" x14ac:dyDescent="0.25">
      <c r="A70" s="170"/>
      <c r="D70" s="172" t="str">
        <f>Translations!$B$928</f>
        <v>emisje CO2
[t CO2]</v>
      </c>
      <c r="E70" s="946" t="str">
        <f>Translations!$B$929</f>
        <v>Wartość ta określa wielkość emisji pochodzącą z paliw kopalnych (włączając w to emisje z biomasy, dla której nie przedstawiono dowodów na spełnienie kryteriów zrównoważonego rozwoju). Wartość ta jest identyczna z wielkością emisji podlegającej rozliczeniu.</v>
      </c>
      <c r="F70" s="946"/>
      <c r="G70" s="946"/>
      <c r="H70" s="946"/>
      <c r="I70" s="946"/>
      <c r="J70" s="946"/>
      <c r="K70" s="946"/>
      <c r="L70" s="102"/>
      <c r="M70" s="171"/>
    </row>
    <row r="71" spans="1:13" s="68" customFormat="1" ht="38.25" customHeight="1" x14ac:dyDescent="0.25">
      <c r="A71" s="170"/>
      <c r="D71" s="172" t="str">
        <f>Translations!$B$930</f>
        <v>CO2 z biomasy
(zrównoważ.)</v>
      </c>
      <c r="E71" s="946" t="str">
        <f>Translations!$B$931</f>
        <v>Wartość ta została wskazana jako informacja uzupełniająca dla emisji z biomasy spełniającej kryteria zrównoważonego rozwoju.</v>
      </c>
      <c r="F71" s="946"/>
      <c r="G71" s="946"/>
      <c r="H71" s="946"/>
      <c r="I71" s="946"/>
      <c r="J71" s="946"/>
      <c r="K71" s="946"/>
      <c r="L71" s="102"/>
      <c r="M71" s="171"/>
    </row>
    <row r="72" spans="1:13" s="68" customFormat="1" ht="38.25" customHeight="1" x14ac:dyDescent="0.25">
      <c r="A72" s="170"/>
      <c r="D72" s="172" t="str">
        <f>Translations!$B$932</f>
        <v>CO2 z biomasy
(niezrównoważ.)</v>
      </c>
      <c r="E72" s="946" t="str">
        <f>Translations!$B$933</f>
        <v>Wartość ta została wskazana jako informacja uzupełniająca dla emisji z biomasy niespełniającej kryteriów zrównoważonego rozwoju. Proszę zauważyć, że emisje te są częścią emisji pochodzących z paliw kopalnych i nie musza być ponownie wprowadzane.</v>
      </c>
      <c r="F72" s="946"/>
      <c r="G72" s="946"/>
      <c r="H72" s="946"/>
      <c r="I72" s="946"/>
      <c r="J72" s="946"/>
      <c r="K72" s="946"/>
      <c r="L72" s="102"/>
      <c r="M72" s="171"/>
    </row>
    <row r="73" spans="1:13" s="68" customFormat="1" ht="5.0999999999999996" customHeight="1" x14ac:dyDescent="0.25">
      <c r="A73" s="170"/>
      <c r="D73" s="173"/>
      <c r="E73" s="173"/>
      <c r="F73" s="173"/>
      <c r="G73" s="173"/>
      <c r="H73" s="173"/>
      <c r="I73" s="173"/>
      <c r="J73" s="173"/>
      <c r="K73" s="173"/>
      <c r="L73" s="102"/>
      <c r="M73" s="171"/>
    </row>
    <row r="74" spans="1:13" ht="38.25" customHeight="1" x14ac:dyDescent="0.25">
      <c r="C74" s="141"/>
      <c r="D74" s="747" t="str">
        <f>Translations!$B$914</f>
        <v>Nr paliwa</v>
      </c>
      <c r="E74" s="965" t="str">
        <f>Translations!$B$915</f>
        <v>Nazwa paliwa</v>
      </c>
      <c r="F74" s="966"/>
      <c r="G74" s="747" t="str">
        <f>Translations!$B$934</f>
        <v>(ostateczny) EF 
[t CO2 / t paliwa]</v>
      </c>
      <c r="H74" s="747" t="str">
        <f>Translations!$B$935</f>
        <v>zużycie paliwa
[tony]</v>
      </c>
      <c r="I74" s="747" t="str">
        <f>Translations!$B$928</f>
        <v>emisje CO2
[t CO2]</v>
      </c>
      <c r="J74" s="747" t="str">
        <f>Translations!$B$930</f>
        <v>CO2 z biomasy
(zrównoważ.)</v>
      </c>
      <c r="K74" s="747" t="str">
        <f>Translations!$B$932</f>
        <v>CO2 z biomasy
(niezrównoważ.)</v>
      </c>
      <c r="M74" s="162"/>
    </row>
    <row r="75" spans="1:13" ht="20.399999999999999" customHeight="1" x14ac:dyDescent="0.25">
      <c r="C75" s="141"/>
      <c r="D75" s="161">
        <v>1</v>
      </c>
      <c r="E75" s="967" t="str">
        <f>E35</f>
        <v>Naftowe paliwo lotnicze (Jet A1 lub Jet A2)</v>
      </c>
      <c r="F75" s="967"/>
      <c r="G75" s="211">
        <f t="shared" ref="G75:G86" si="3">IF(ISNUMBER(H35),H35*(1-SUM(J35)/100),"")</f>
        <v>3.15</v>
      </c>
      <c r="H75" s="592"/>
      <c r="I75" s="593" t="str">
        <f>IF(AND(ISNUMBER(G75),ISNUMBER(H75)),G75*H75,"")</f>
        <v/>
      </c>
      <c r="J75" s="594" t="str">
        <f t="shared" ref="J75:J86" si="4">IF(AND(ISNUMBER(H35),ISNUMBER(H75)),H35*H75*SUM(J35)/100,"")</f>
        <v/>
      </c>
      <c r="K75" s="594" t="str">
        <f t="shared" ref="K75:K86" si="5">IF(AND(ISNUMBER(H35),ISNUMBER(H75)),H35*H75*SUM(K35)/100,"")</f>
        <v/>
      </c>
      <c r="M75" s="162"/>
    </row>
    <row r="76" spans="1:13" ht="21" customHeight="1" x14ac:dyDescent="0.25">
      <c r="C76" s="141"/>
      <c r="D76" s="161">
        <f>D75+1</f>
        <v>2</v>
      </c>
      <c r="E76" s="967" t="str">
        <f>E36</f>
        <v>Paliwo do silników odrzutowych (Jet B)</v>
      </c>
      <c r="F76" s="967"/>
      <c r="G76" s="211">
        <f t="shared" si="3"/>
        <v>3.1</v>
      </c>
      <c r="H76" s="592"/>
      <c r="I76" s="593" t="str">
        <f t="shared" ref="I76:I86" si="6">IF(AND(ISNUMBER(G76),ISNUMBER(H76)),G76*H76,"")</f>
        <v/>
      </c>
      <c r="J76" s="594" t="str">
        <f t="shared" si="4"/>
        <v/>
      </c>
      <c r="K76" s="594" t="str">
        <f t="shared" si="5"/>
        <v/>
      </c>
    </row>
    <row r="77" spans="1:13" ht="12.75" customHeight="1" x14ac:dyDescent="0.25">
      <c r="C77" s="141"/>
      <c r="D77" s="161">
        <f t="shared" ref="D77:D86" si="7">D76+1</f>
        <v>3</v>
      </c>
      <c r="E77" s="967" t="str">
        <f>E37</f>
        <v>Benzyna lotnicza (AvGas)</v>
      </c>
      <c r="F77" s="967"/>
      <c r="G77" s="211">
        <f t="shared" si="3"/>
        <v>3.1</v>
      </c>
      <c r="H77" s="592"/>
      <c r="I77" s="593" t="str">
        <f t="shared" si="6"/>
        <v/>
      </c>
      <c r="J77" s="594" t="str">
        <f t="shared" si="4"/>
        <v/>
      </c>
      <c r="K77" s="594" t="str">
        <f t="shared" si="5"/>
        <v/>
      </c>
    </row>
    <row r="78" spans="1:13" ht="13.2" customHeight="1" x14ac:dyDescent="0.25">
      <c r="C78" s="141"/>
      <c r="D78" s="161">
        <f t="shared" si="7"/>
        <v>4</v>
      </c>
      <c r="E78" s="981" t="str">
        <f t="shared" ref="E78:E87" si="8">IF(ISBLANK(E38),"",E38)</f>
        <v/>
      </c>
      <c r="F78" s="981"/>
      <c r="G78" s="211" t="str">
        <f t="shared" si="3"/>
        <v/>
      </c>
      <c r="H78" s="592"/>
      <c r="I78" s="593" t="str">
        <f t="shared" ref="I78" si="9">IF(AND(ISNUMBER(G78),ISNUMBER(H78)),G78*H78,"")</f>
        <v/>
      </c>
      <c r="J78" s="594" t="str">
        <f t="shared" si="4"/>
        <v/>
      </c>
      <c r="K78" s="594" t="str">
        <f t="shared" si="5"/>
        <v/>
      </c>
    </row>
    <row r="79" spans="1:13" x14ac:dyDescent="0.25">
      <c r="C79" s="141"/>
      <c r="D79" s="161">
        <f t="shared" si="7"/>
        <v>5</v>
      </c>
      <c r="E79" s="981" t="str">
        <f t="shared" si="8"/>
        <v/>
      </c>
      <c r="F79" s="981"/>
      <c r="G79" s="211" t="str">
        <f t="shared" si="3"/>
        <v/>
      </c>
      <c r="H79" s="592"/>
      <c r="I79" s="593" t="str">
        <f t="shared" si="6"/>
        <v/>
      </c>
      <c r="J79" s="594" t="str">
        <f t="shared" si="4"/>
        <v/>
      </c>
      <c r="K79" s="594" t="str">
        <f t="shared" si="5"/>
        <v/>
      </c>
    </row>
    <row r="80" spans="1:13" x14ac:dyDescent="0.25">
      <c r="C80" s="141"/>
      <c r="D80" s="161">
        <f t="shared" si="7"/>
        <v>6</v>
      </c>
      <c r="E80" s="981" t="str">
        <f t="shared" si="8"/>
        <v/>
      </c>
      <c r="F80" s="981"/>
      <c r="G80" s="211" t="str">
        <f t="shared" si="3"/>
        <v/>
      </c>
      <c r="H80" s="592"/>
      <c r="I80" s="593" t="str">
        <f t="shared" si="6"/>
        <v/>
      </c>
      <c r="J80" s="594" t="str">
        <f t="shared" si="4"/>
        <v/>
      </c>
      <c r="K80" s="594" t="str">
        <f t="shared" si="5"/>
        <v/>
      </c>
    </row>
    <row r="81" spans="1:14" x14ac:dyDescent="0.25">
      <c r="C81" s="141"/>
      <c r="D81" s="161">
        <f t="shared" si="7"/>
        <v>7</v>
      </c>
      <c r="E81" s="981" t="str">
        <f t="shared" si="8"/>
        <v/>
      </c>
      <c r="F81" s="981"/>
      <c r="G81" s="211" t="str">
        <f t="shared" si="3"/>
        <v/>
      </c>
      <c r="H81" s="592"/>
      <c r="I81" s="593" t="str">
        <f t="shared" si="6"/>
        <v/>
      </c>
      <c r="J81" s="594" t="str">
        <f t="shared" si="4"/>
        <v/>
      </c>
      <c r="K81" s="594" t="str">
        <f t="shared" si="5"/>
        <v/>
      </c>
    </row>
    <row r="82" spans="1:14" x14ac:dyDescent="0.25">
      <c r="C82" s="141"/>
      <c r="D82" s="161">
        <f t="shared" si="7"/>
        <v>8</v>
      </c>
      <c r="E82" s="981" t="str">
        <f t="shared" si="8"/>
        <v/>
      </c>
      <c r="F82" s="981"/>
      <c r="G82" s="211" t="str">
        <f t="shared" si="3"/>
        <v/>
      </c>
      <c r="H82" s="592"/>
      <c r="I82" s="593" t="str">
        <f t="shared" si="6"/>
        <v/>
      </c>
      <c r="J82" s="594" t="str">
        <f t="shared" si="4"/>
        <v/>
      </c>
      <c r="K82" s="594" t="str">
        <f t="shared" si="5"/>
        <v/>
      </c>
    </row>
    <row r="83" spans="1:14" x14ac:dyDescent="0.25">
      <c r="C83" s="141"/>
      <c r="D83" s="161">
        <f t="shared" si="7"/>
        <v>9</v>
      </c>
      <c r="E83" s="981" t="str">
        <f t="shared" si="8"/>
        <v/>
      </c>
      <c r="F83" s="981"/>
      <c r="G83" s="211" t="str">
        <f t="shared" si="3"/>
        <v/>
      </c>
      <c r="H83" s="592"/>
      <c r="I83" s="593" t="str">
        <f t="shared" si="6"/>
        <v/>
      </c>
      <c r="J83" s="594" t="str">
        <f t="shared" si="4"/>
        <v/>
      </c>
      <c r="K83" s="594" t="str">
        <f t="shared" si="5"/>
        <v/>
      </c>
    </row>
    <row r="84" spans="1:14" x14ac:dyDescent="0.25">
      <c r="C84" s="141"/>
      <c r="D84" s="161">
        <f t="shared" si="7"/>
        <v>10</v>
      </c>
      <c r="E84" s="981" t="str">
        <f t="shared" si="8"/>
        <v/>
      </c>
      <c r="F84" s="981"/>
      <c r="G84" s="211" t="str">
        <f t="shared" si="3"/>
        <v/>
      </c>
      <c r="H84" s="592"/>
      <c r="I84" s="593" t="str">
        <f t="shared" si="6"/>
        <v/>
      </c>
      <c r="J84" s="594" t="str">
        <f t="shared" si="4"/>
        <v/>
      </c>
      <c r="K84" s="594" t="str">
        <f t="shared" si="5"/>
        <v/>
      </c>
    </row>
    <row r="85" spans="1:14" x14ac:dyDescent="0.25">
      <c r="C85" s="141"/>
      <c r="D85" s="161">
        <f t="shared" si="7"/>
        <v>11</v>
      </c>
      <c r="E85" s="981" t="str">
        <f t="shared" si="8"/>
        <v/>
      </c>
      <c r="F85" s="981"/>
      <c r="G85" s="211" t="str">
        <f t="shared" si="3"/>
        <v/>
      </c>
      <c r="H85" s="592"/>
      <c r="I85" s="593" t="str">
        <f t="shared" si="6"/>
        <v/>
      </c>
      <c r="J85" s="594" t="str">
        <f t="shared" si="4"/>
        <v/>
      </c>
      <c r="K85" s="594" t="str">
        <f t="shared" si="5"/>
        <v/>
      </c>
    </row>
    <row r="86" spans="1:14" x14ac:dyDescent="0.25">
      <c r="C86" s="141"/>
      <c r="D86" s="161">
        <f t="shared" si="7"/>
        <v>12</v>
      </c>
      <c r="E86" s="981" t="str">
        <f t="shared" si="8"/>
        <v/>
      </c>
      <c r="F86" s="981"/>
      <c r="G86" s="211" t="str">
        <f t="shared" si="3"/>
        <v/>
      </c>
      <c r="H86" s="592"/>
      <c r="I86" s="593" t="str">
        <f t="shared" si="6"/>
        <v/>
      </c>
      <c r="J86" s="594" t="str">
        <f t="shared" si="4"/>
        <v/>
      </c>
      <c r="K86" s="594" t="str">
        <f t="shared" si="5"/>
        <v/>
      </c>
    </row>
    <row r="87" spans="1:14" hidden="1" x14ac:dyDescent="0.25">
      <c r="A87" s="162" t="s">
        <v>974</v>
      </c>
      <c r="C87" s="141"/>
      <c r="D87" s="161" t="s">
        <v>1406</v>
      </c>
      <c r="E87" s="1027" t="str">
        <f t="shared" si="8"/>
        <v>end</v>
      </c>
      <c r="F87" s="1027"/>
      <c r="G87" s="503" t="s">
        <v>1406</v>
      </c>
      <c r="H87" s="506" t="s">
        <v>1406</v>
      </c>
      <c r="I87" s="504" t="s">
        <v>1406</v>
      </c>
      <c r="J87" s="505" t="s">
        <v>1406</v>
      </c>
      <c r="K87" s="505" t="s">
        <v>1406</v>
      </c>
    </row>
    <row r="88" spans="1:14" s="68" customFormat="1" ht="25.5" customHeight="1" x14ac:dyDescent="0.25">
      <c r="A88" s="170"/>
      <c r="D88" s="958" t="str">
        <f>Translations!$B$936</f>
        <v>W razie potrzeby należy dodać dodatkowe wiersze powyżej tego wiersza. Najlepiej zrobić to poprzez wstawienie skopiowanego wiersza, jednakże formuła będzie wymagała korekty!</v>
      </c>
      <c r="E88" s="958"/>
      <c r="F88" s="958"/>
      <c r="G88" s="958"/>
      <c r="H88" s="958"/>
      <c r="I88" s="958"/>
      <c r="J88" s="958"/>
      <c r="K88" s="958"/>
      <c r="L88" s="102"/>
      <c r="M88" s="171"/>
    </row>
    <row r="89" spans="1:14" s="68" customFormat="1" ht="5.0999999999999996" customHeight="1" thickBot="1" x14ac:dyDescent="0.3">
      <c r="A89" s="170"/>
      <c r="D89" s="173"/>
      <c r="E89" s="173"/>
      <c r="F89" s="173"/>
      <c r="G89" s="173"/>
      <c r="H89" s="173"/>
      <c r="I89" s="173"/>
      <c r="J89" s="173"/>
      <c r="K89" s="173"/>
      <c r="L89" s="102"/>
      <c r="M89" s="171"/>
    </row>
    <row r="90" spans="1:14" s="153" customFormat="1" ht="12.75" customHeight="1" thickBot="1" x14ac:dyDescent="0.3">
      <c r="A90" s="177"/>
      <c r="D90" s="1025" t="str">
        <f>Translations!$B$1269</f>
        <v>Całkowite emisje CO2 (EU ETS) w roku sprawozdawczym:</v>
      </c>
      <c r="E90" s="1026"/>
      <c r="F90" s="1026"/>
      <c r="G90" s="1026"/>
      <c r="H90" s="1026"/>
      <c r="I90" s="178">
        <f>ROUND(SUM(I75:I87),0)</f>
        <v>0</v>
      </c>
      <c r="J90" s="209"/>
      <c r="K90" s="210"/>
      <c r="L90" s="179"/>
      <c r="M90" s="180"/>
    </row>
    <row r="91" spans="1:14" s="68" customFormat="1" ht="66" customHeight="1" x14ac:dyDescent="0.25">
      <c r="A91" s="170"/>
      <c r="D91" s="1022" t="str">
        <f>Translations!$B$938</f>
        <v>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EU ETS, tzn. w odniesieniu do zredukowanego zakresu operacji lotniczych objętych systemem.</v>
      </c>
      <c r="E91" s="1023"/>
      <c r="F91" s="1023"/>
      <c r="G91" s="1023"/>
      <c r="H91" s="1023"/>
      <c r="I91" s="1023"/>
      <c r="J91" s="1023"/>
      <c r="K91" s="1024"/>
      <c r="L91" s="102"/>
      <c r="M91" s="171"/>
      <c r="N91" s="603"/>
    </row>
    <row r="92" spans="1:14" s="68" customFormat="1" ht="5.0999999999999996" customHeight="1" x14ac:dyDescent="0.25">
      <c r="A92" s="170"/>
      <c r="D92" s="173"/>
      <c r="E92" s="173"/>
      <c r="F92" s="173"/>
      <c r="G92" s="173"/>
      <c r="H92" s="173"/>
      <c r="I92" s="173"/>
      <c r="J92" s="173"/>
      <c r="K92" s="173"/>
      <c r="L92" s="102"/>
      <c r="M92" s="171"/>
    </row>
    <row r="93" spans="1:14" s="153" customFormat="1" ht="12.75" customHeight="1" x14ac:dyDescent="0.25">
      <c r="A93" s="177"/>
      <c r="D93" s="975" t="str">
        <f>Translations!$B$939</f>
        <v>Nota uzupełniająca: Biomasa zrównoważ.:</v>
      </c>
      <c r="E93" s="976"/>
      <c r="F93" s="976"/>
      <c r="G93" s="976"/>
      <c r="H93" s="976"/>
      <c r="I93" s="151"/>
      <c r="J93" s="181">
        <f>ROUND(SUM(J75:J87),0)</f>
        <v>0</v>
      </c>
      <c r="K93" s="216"/>
      <c r="L93" s="179"/>
      <c r="M93" s="180"/>
    </row>
    <row r="94" spans="1:14" s="153" customFormat="1" ht="12.75" customHeight="1" x14ac:dyDescent="0.25">
      <c r="A94" s="177"/>
      <c r="D94" s="975" t="str">
        <f>Translations!$B$940</f>
        <v>Nota uzupełniająca: Biomasa niezrównoważ.:</v>
      </c>
      <c r="E94" s="976"/>
      <c r="F94" s="976"/>
      <c r="G94" s="976"/>
      <c r="H94" s="976"/>
      <c r="I94" s="152"/>
      <c r="J94" s="151"/>
      <c r="K94" s="181">
        <f>ROUND(SUM(K75:K87),0)</f>
        <v>0</v>
      </c>
      <c r="L94" s="179"/>
      <c r="M94" s="180"/>
    </row>
    <row r="96" spans="1:14" x14ac:dyDescent="0.25">
      <c r="B96" s="585"/>
      <c r="C96" s="585"/>
      <c r="D96" s="585"/>
      <c r="E96" s="585"/>
      <c r="F96" s="585"/>
      <c r="G96" s="585"/>
      <c r="H96" s="585"/>
      <c r="I96" s="585"/>
      <c r="J96" s="585"/>
      <c r="K96" s="585"/>
      <c r="L96" s="587"/>
    </row>
    <row r="97" spans="1:13" x14ac:dyDescent="0.25">
      <c r="B97" s="585"/>
      <c r="C97" s="141" t="s">
        <v>1009</v>
      </c>
      <c r="D97" s="141" t="str">
        <f>Translations!$B$1270</f>
        <v>Zużycie paliwa i emisje w systemie CH ETS</v>
      </c>
      <c r="L97" s="587"/>
      <c r="M97" s="162"/>
    </row>
    <row r="98" spans="1:13" s="573" customFormat="1" ht="12.75" customHeight="1" x14ac:dyDescent="0.25">
      <c r="A98" s="170"/>
      <c r="B98" s="588"/>
      <c r="D98" s="947" t="str">
        <f>Translations!$B$1271</f>
        <v>Instrukcje dotyczące wypełniania tej sekcji znajdują się powyżej w sekcji (c).</v>
      </c>
      <c r="E98" s="947"/>
      <c r="F98" s="947"/>
      <c r="G98" s="947"/>
      <c r="H98" s="947"/>
      <c r="I98" s="947"/>
      <c r="J98" s="947"/>
      <c r="K98" s="947"/>
      <c r="L98" s="590"/>
      <c r="M98" s="171"/>
    </row>
    <row r="99" spans="1:13" s="573" customFormat="1" ht="5.0999999999999996" customHeight="1" x14ac:dyDescent="0.25">
      <c r="A99" s="170"/>
      <c r="B99" s="588"/>
      <c r="D99" s="173"/>
      <c r="E99" s="173"/>
      <c r="F99" s="173"/>
      <c r="G99" s="173"/>
      <c r="H99" s="173"/>
      <c r="I99" s="173"/>
      <c r="J99" s="173"/>
      <c r="K99" s="173"/>
      <c r="L99" s="590"/>
      <c r="M99" s="171"/>
    </row>
    <row r="100" spans="1:13" ht="38.25" customHeight="1" x14ac:dyDescent="0.25">
      <c r="B100" s="585"/>
      <c r="C100" s="141"/>
      <c r="D100" s="574" t="str">
        <f>Translations!$B$914</f>
        <v>Nr paliwa</v>
      </c>
      <c r="E100" s="1033" t="str">
        <f>Translations!$B$915</f>
        <v>Nazwa paliwa</v>
      </c>
      <c r="F100" s="1034"/>
      <c r="G100" s="574" t="str">
        <f>Translations!$B$934</f>
        <v>(ostateczny) EF 
[t CO2 / t paliwa]</v>
      </c>
      <c r="H100" s="574" t="str">
        <f>Translations!$B$935</f>
        <v>zużycie paliwa
[tony]</v>
      </c>
      <c r="I100" s="574" t="str">
        <f>Translations!$B$928</f>
        <v>emisje CO2
[t CO2]</v>
      </c>
      <c r="J100" s="176" t="str">
        <f>Translations!$B$930</f>
        <v>CO2 z biomasy
(zrównoważ.)</v>
      </c>
      <c r="K100" s="176" t="str">
        <f>Translations!$B$932</f>
        <v>CO2 z biomasy
(niezrównoważ.)</v>
      </c>
      <c r="L100" s="587"/>
      <c r="M100" s="162"/>
    </row>
    <row r="101" spans="1:13" ht="21" customHeight="1" x14ac:dyDescent="0.25">
      <c r="B101" s="585"/>
      <c r="C101" s="141"/>
      <c r="D101" s="161">
        <v>1</v>
      </c>
      <c r="E101" s="967" t="str">
        <f t="shared" ref="E101:E113" si="10">E75</f>
        <v>Naftowe paliwo lotnicze (Jet A1 lub Jet A2)</v>
      </c>
      <c r="F101" s="967"/>
      <c r="G101" s="211">
        <f t="shared" ref="G101:G113" si="11">G75</f>
        <v>3.15</v>
      </c>
      <c r="H101" s="592"/>
      <c r="I101" s="593" t="str">
        <f>IF(AND(ISNUMBER(G101),ISNUMBER(H101)),G101*H101,"")</f>
        <v/>
      </c>
      <c r="J101" s="594" t="str">
        <f>IF(AND(ISNUMBER(H35),ISNUMBER(H101)),H35*H101*SUM(J35)/100,"")</f>
        <v/>
      </c>
      <c r="K101" s="594" t="str">
        <f>IF(AND(ISNUMBER(H35),ISNUMBER(H101)),H35*H101*SUM(K35)/100,"")</f>
        <v/>
      </c>
      <c r="L101" s="587"/>
      <c r="M101" s="162"/>
    </row>
    <row r="102" spans="1:13" ht="21" customHeight="1" x14ac:dyDescent="0.25">
      <c r="B102" s="585"/>
      <c r="C102" s="141"/>
      <c r="D102" s="161">
        <f>D101+1</f>
        <v>2</v>
      </c>
      <c r="E102" s="967" t="str">
        <f t="shared" si="10"/>
        <v>Paliwo do silników odrzutowych (Jet B)</v>
      </c>
      <c r="F102" s="967"/>
      <c r="G102" s="211">
        <f t="shared" si="11"/>
        <v>3.1</v>
      </c>
      <c r="H102" s="592"/>
      <c r="I102" s="593" t="str">
        <f t="shared" ref="I102:I112" si="12">IF(AND(ISNUMBER(G102),ISNUMBER(H102)),G102*H102,"")</f>
        <v/>
      </c>
      <c r="J102" s="594" t="str">
        <f t="shared" ref="J102:J112" si="13">IF(AND(ISNUMBER(H36),ISNUMBER(H102)),H36*H102*SUM(J36)/100,"")</f>
        <v/>
      </c>
      <c r="K102" s="594" t="str">
        <f t="shared" ref="K102:K112" si="14">IF(AND(ISNUMBER(H36),ISNUMBER(H102)),H36*H102*SUM(K36)/100,"")</f>
        <v/>
      </c>
      <c r="L102" s="587"/>
    </row>
    <row r="103" spans="1:13" ht="12.75" customHeight="1" x14ac:dyDescent="0.25">
      <c r="B103" s="585"/>
      <c r="C103" s="141"/>
      <c r="D103" s="161">
        <f t="shared" ref="D103:D112" si="15">D102+1</f>
        <v>3</v>
      </c>
      <c r="E103" s="967" t="str">
        <f t="shared" si="10"/>
        <v>Benzyna lotnicza (AvGas)</v>
      </c>
      <c r="F103" s="967"/>
      <c r="G103" s="211">
        <f t="shared" si="11"/>
        <v>3.1</v>
      </c>
      <c r="H103" s="592"/>
      <c r="I103" s="593" t="str">
        <f t="shared" si="12"/>
        <v/>
      </c>
      <c r="J103" s="594" t="str">
        <f t="shared" si="13"/>
        <v/>
      </c>
      <c r="K103" s="594" t="str">
        <f t="shared" si="14"/>
        <v/>
      </c>
      <c r="L103" s="587"/>
    </row>
    <row r="104" spans="1:13" ht="13.2" customHeight="1" x14ac:dyDescent="0.25">
      <c r="B104" s="585"/>
      <c r="C104" s="141"/>
      <c r="D104" s="161">
        <f t="shared" si="15"/>
        <v>4</v>
      </c>
      <c r="E104" s="981" t="str">
        <f t="shared" si="10"/>
        <v/>
      </c>
      <c r="F104" s="981"/>
      <c r="G104" s="211" t="str">
        <f t="shared" si="11"/>
        <v/>
      </c>
      <c r="H104" s="592"/>
      <c r="I104" s="593" t="str">
        <f t="shared" si="12"/>
        <v/>
      </c>
      <c r="J104" s="594" t="str">
        <f t="shared" si="13"/>
        <v/>
      </c>
      <c r="K104" s="594" t="str">
        <f t="shared" si="14"/>
        <v/>
      </c>
      <c r="L104" s="587"/>
    </row>
    <row r="105" spans="1:13" x14ac:dyDescent="0.25">
      <c r="B105" s="585"/>
      <c r="C105" s="141"/>
      <c r="D105" s="161">
        <f t="shared" si="15"/>
        <v>5</v>
      </c>
      <c r="E105" s="981" t="str">
        <f t="shared" si="10"/>
        <v/>
      </c>
      <c r="F105" s="981"/>
      <c r="G105" s="211" t="str">
        <f t="shared" si="11"/>
        <v/>
      </c>
      <c r="H105" s="592"/>
      <c r="I105" s="593" t="str">
        <f t="shared" si="12"/>
        <v/>
      </c>
      <c r="J105" s="594" t="str">
        <f t="shared" si="13"/>
        <v/>
      </c>
      <c r="K105" s="594" t="str">
        <f t="shared" si="14"/>
        <v/>
      </c>
      <c r="L105" s="587"/>
    </row>
    <row r="106" spans="1:13" x14ac:dyDescent="0.25">
      <c r="B106" s="585"/>
      <c r="C106" s="141"/>
      <c r="D106" s="161">
        <f t="shared" si="15"/>
        <v>6</v>
      </c>
      <c r="E106" s="981" t="str">
        <f t="shared" si="10"/>
        <v/>
      </c>
      <c r="F106" s="981"/>
      <c r="G106" s="211" t="str">
        <f t="shared" si="11"/>
        <v/>
      </c>
      <c r="H106" s="592"/>
      <c r="I106" s="593" t="str">
        <f t="shared" si="12"/>
        <v/>
      </c>
      <c r="J106" s="594" t="str">
        <f t="shared" si="13"/>
        <v/>
      </c>
      <c r="K106" s="594" t="str">
        <f t="shared" si="14"/>
        <v/>
      </c>
      <c r="L106" s="587"/>
    </row>
    <row r="107" spans="1:13" x14ac:dyDescent="0.25">
      <c r="B107" s="585"/>
      <c r="C107" s="141"/>
      <c r="D107" s="161">
        <f t="shared" si="15"/>
        <v>7</v>
      </c>
      <c r="E107" s="981" t="str">
        <f t="shared" si="10"/>
        <v/>
      </c>
      <c r="F107" s="981"/>
      <c r="G107" s="211" t="str">
        <f t="shared" si="11"/>
        <v/>
      </c>
      <c r="H107" s="592"/>
      <c r="I107" s="593" t="str">
        <f t="shared" si="12"/>
        <v/>
      </c>
      <c r="J107" s="594" t="str">
        <f t="shared" si="13"/>
        <v/>
      </c>
      <c r="K107" s="594" t="str">
        <f t="shared" si="14"/>
        <v/>
      </c>
      <c r="L107" s="587"/>
    </row>
    <row r="108" spans="1:13" x14ac:dyDescent="0.25">
      <c r="B108" s="585"/>
      <c r="C108" s="141"/>
      <c r="D108" s="161">
        <f t="shared" si="15"/>
        <v>8</v>
      </c>
      <c r="E108" s="981" t="str">
        <f t="shared" si="10"/>
        <v/>
      </c>
      <c r="F108" s="981"/>
      <c r="G108" s="211" t="str">
        <f t="shared" si="11"/>
        <v/>
      </c>
      <c r="H108" s="592"/>
      <c r="I108" s="593" t="str">
        <f t="shared" si="12"/>
        <v/>
      </c>
      <c r="J108" s="594" t="str">
        <f t="shared" si="13"/>
        <v/>
      </c>
      <c r="K108" s="594" t="str">
        <f t="shared" si="14"/>
        <v/>
      </c>
      <c r="L108" s="587"/>
    </row>
    <row r="109" spans="1:13" x14ac:dyDescent="0.25">
      <c r="B109" s="585"/>
      <c r="C109" s="141"/>
      <c r="D109" s="161">
        <f t="shared" si="15"/>
        <v>9</v>
      </c>
      <c r="E109" s="981" t="str">
        <f t="shared" si="10"/>
        <v/>
      </c>
      <c r="F109" s="981"/>
      <c r="G109" s="211" t="str">
        <f t="shared" si="11"/>
        <v/>
      </c>
      <c r="H109" s="592"/>
      <c r="I109" s="593" t="str">
        <f t="shared" si="12"/>
        <v/>
      </c>
      <c r="J109" s="594" t="str">
        <f t="shared" si="13"/>
        <v/>
      </c>
      <c r="K109" s="594" t="str">
        <f t="shared" si="14"/>
        <v/>
      </c>
      <c r="L109" s="587"/>
    </row>
    <row r="110" spans="1:13" x14ac:dyDescent="0.25">
      <c r="B110" s="585"/>
      <c r="C110" s="141"/>
      <c r="D110" s="161">
        <f t="shared" si="15"/>
        <v>10</v>
      </c>
      <c r="E110" s="981" t="str">
        <f t="shared" si="10"/>
        <v/>
      </c>
      <c r="F110" s="981"/>
      <c r="G110" s="211" t="str">
        <f t="shared" si="11"/>
        <v/>
      </c>
      <c r="H110" s="592"/>
      <c r="I110" s="593" t="str">
        <f t="shared" si="12"/>
        <v/>
      </c>
      <c r="J110" s="594" t="str">
        <f t="shared" si="13"/>
        <v/>
      </c>
      <c r="K110" s="594" t="str">
        <f t="shared" si="14"/>
        <v/>
      </c>
      <c r="L110" s="587"/>
    </row>
    <row r="111" spans="1:13" x14ac:dyDescent="0.25">
      <c r="B111" s="585"/>
      <c r="C111" s="141"/>
      <c r="D111" s="161">
        <f t="shared" si="15"/>
        <v>11</v>
      </c>
      <c r="E111" s="981" t="str">
        <f t="shared" si="10"/>
        <v/>
      </c>
      <c r="F111" s="981"/>
      <c r="G111" s="211" t="str">
        <f t="shared" si="11"/>
        <v/>
      </c>
      <c r="H111" s="592"/>
      <c r="I111" s="593" t="str">
        <f t="shared" si="12"/>
        <v/>
      </c>
      <c r="J111" s="594" t="str">
        <f t="shared" si="13"/>
        <v/>
      </c>
      <c r="K111" s="594" t="str">
        <f t="shared" si="14"/>
        <v/>
      </c>
      <c r="L111" s="587"/>
    </row>
    <row r="112" spans="1:13" x14ac:dyDescent="0.25">
      <c r="B112" s="585"/>
      <c r="C112" s="141"/>
      <c r="D112" s="161">
        <f t="shared" si="15"/>
        <v>12</v>
      </c>
      <c r="E112" s="981" t="str">
        <f t="shared" si="10"/>
        <v/>
      </c>
      <c r="F112" s="981"/>
      <c r="G112" s="211" t="str">
        <f t="shared" si="11"/>
        <v/>
      </c>
      <c r="H112" s="592"/>
      <c r="I112" s="593" t="str">
        <f t="shared" si="12"/>
        <v/>
      </c>
      <c r="J112" s="594" t="str">
        <f t="shared" si="13"/>
        <v/>
      </c>
      <c r="K112" s="594" t="str">
        <f t="shared" si="14"/>
        <v/>
      </c>
      <c r="L112" s="587"/>
    </row>
    <row r="113" spans="1:13" hidden="1" x14ac:dyDescent="0.25">
      <c r="A113" s="162" t="s">
        <v>974</v>
      </c>
      <c r="B113" s="585"/>
      <c r="C113" s="141"/>
      <c r="D113" s="161" t="s">
        <v>1406</v>
      </c>
      <c r="E113" s="1027" t="str">
        <f t="shared" si="10"/>
        <v>end</v>
      </c>
      <c r="F113" s="1027"/>
      <c r="G113" s="503" t="str">
        <f t="shared" si="11"/>
        <v>end</v>
      </c>
      <c r="H113" s="506" t="s">
        <v>1406</v>
      </c>
      <c r="I113" s="504" t="s">
        <v>1406</v>
      </c>
      <c r="J113" s="505" t="s">
        <v>1406</v>
      </c>
      <c r="K113" s="505" t="s">
        <v>1406</v>
      </c>
      <c r="L113" s="587"/>
    </row>
    <row r="114" spans="1:13" s="573" customFormat="1" ht="25.5" customHeight="1" x14ac:dyDescent="0.25">
      <c r="A114" s="170"/>
      <c r="B114" s="588"/>
      <c r="D114" s="947" t="str">
        <f>Translations!$B$936</f>
        <v>W razie potrzeby należy dodać dodatkowe wiersze powyżej tego wiersza. Najlepiej zrobić to poprzez wstawienie skopiowanego wiersza, jednakże formuła będzie wymagała korekty!</v>
      </c>
      <c r="E114" s="947"/>
      <c r="F114" s="947"/>
      <c r="G114" s="947"/>
      <c r="H114" s="947"/>
      <c r="I114" s="947"/>
      <c r="J114" s="947"/>
      <c r="K114" s="947"/>
      <c r="L114" s="590"/>
      <c r="M114" s="171"/>
    </row>
    <row r="115" spans="1:13" s="573" customFormat="1" ht="5.0999999999999996" customHeight="1" thickBot="1" x14ac:dyDescent="0.3">
      <c r="A115" s="170"/>
      <c r="B115" s="588"/>
      <c r="D115" s="173"/>
      <c r="E115" s="173"/>
      <c r="F115" s="173"/>
      <c r="G115" s="173"/>
      <c r="H115" s="173"/>
      <c r="I115" s="173"/>
      <c r="J115" s="173"/>
      <c r="K115" s="173"/>
      <c r="L115" s="590"/>
      <c r="M115" s="171"/>
    </row>
    <row r="116" spans="1:13" s="153" customFormat="1" ht="12.75" customHeight="1" thickBot="1" x14ac:dyDescent="0.3">
      <c r="A116" s="177"/>
      <c r="B116" s="589"/>
      <c r="D116" s="1025" t="str">
        <f>Translations!$B$1272</f>
        <v>Całkowite emisje CO2 (CH ETS) w roku sprawozdawczym:</v>
      </c>
      <c r="E116" s="1026"/>
      <c r="F116" s="1026"/>
      <c r="G116" s="1026"/>
      <c r="H116" s="1026"/>
      <c r="I116" s="178">
        <f>ROUND(SUM(I101:I113),0)</f>
        <v>0</v>
      </c>
      <c r="J116" s="209"/>
      <c r="K116" s="210"/>
      <c r="L116" s="591"/>
      <c r="M116" s="180"/>
    </row>
    <row r="117" spans="1:13" s="573" customFormat="1" ht="56.4" customHeight="1" x14ac:dyDescent="0.25">
      <c r="A117" s="170"/>
      <c r="B117" s="588"/>
      <c r="D117" s="1022" t="str">
        <f>Translations!$B$1273</f>
        <v>WAŻNA INFORMACJA: Ta wartość całkowitych emisji jest uznawana za poprawną wartość emisji rocznej. Jeżeli zagregowana wartość w skoroszycie "Dane emisyjne" lub w skoroszycie "Załącznik" różni się od tej wartości, proszę się upewnić czy dane we wszystkich  tabelach są spójne.
Wartość ta powinna zawierać wyłacznie emisje podlegające raportowaniu w ramach systemu CH ETS.</v>
      </c>
      <c r="E117" s="1023"/>
      <c r="F117" s="1023"/>
      <c r="G117" s="1023"/>
      <c r="H117" s="1023"/>
      <c r="I117" s="1023"/>
      <c r="J117" s="1023"/>
      <c r="K117" s="1024"/>
      <c r="L117" s="590"/>
      <c r="M117" s="171"/>
    </row>
    <row r="118" spans="1:13" s="573" customFormat="1" ht="5.0999999999999996" customHeight="1" x14ac:dyDescent="0.25">
      <c r="A118" s="170"/>
      <c r="B118" s="588"/>
      <c r="D118" s="173"/>
      <c r="E118" s="173"/>
      <c r="F118" s="173"/>
      <c r="G118" s="173"/>
      <c r="H118" s="173"/>
      <c r="I118" s="173"/>
      <c r="J118" s="173"/>
      <c r="K118" s="173"/>
      <c r="L118" s="590"/>
      <c r="M118" s="171"/>
    </row>
    <row r="119" spans="1:13" s="153" customFormat="1" ht="12.75" customHeight="1" x14ac:dyDescent="0.25">
      <c r="A119" s="177"/>
      <c r="B119" s="589"/>
      <c r="D119" s="975" t="str">
        <f>Translations!$B$939</f>
        <v>Nota uzupełniająca: Biomasa zrównoważ.:</v>
      </c>
      <c r="E119" s="976"/>
      <c r="F119" s="976"/>
      <c r="G119" s="976"/>
      <c r="H119" s="976"/>
      <c r="I119" s="151"/>
      <c r="J119" s="181">
        <f>ROUND(SUM(J101:J113),0)</f>
        <v>0</v>
      </c>
      <c r="K119" s="216"/>
      <c r="L119" s="591"/>
      <c r="M119" s="180"/>
    </row>
    <row r="120" spans="1:13" s="153" customFormat="1" ht="12.75" customHeight="1" x14ac:dyDescent="0.25">
      <c r="A120" s="177"/>
      <c r="B120" s="589"/>
      <c r="D120" s="975" t="str">
        <f>Translations!$B$940</f>
        <v>Nota uzupełniająca: Biomasa niezrównoważ.:</v>
      </c>
      <c r="E120" s="976"/>
      <c r="F120" s="976"/>
      <c r="G120" s="976"/>
      <c r="H120" s="976"/>
      <c r="I120" s="152"/>
      <c r="J120" s="151"/>
      <c r="K120" s="181">
        <f>ROUND(SUM(K101:K113),0)</f>
        <v>0</v>
      </c>
      <c r="L120" s="591"/>
      <c r="M120" s="180"/>
    </row>
    <row r="121" spans="1:13" x14ac:dyDescent="0.25">
      <c r="B121" s="585"/>
      <c r="C121" s="585"/>
      <c r="D121" s="585"/>
      <c r="E121" s="585"/>
      <c r="F121" s="585"/>
      <c r="G121" s="585"/>
      <c r="H121" s="585"/>
      <c r="I121" s="585"/>
      <c r="J121" s="585"/>
      <c r="K121" s="585"/>
      <c r="L121" s="587"/>
    </row>
    <row r="123" spans="1:13" ht="15" customHeight="1" x14ac:dyDescent="0.25">
      <c r="C123" s="132">
        <v>6</v>
      </c>
      <c r="D123" s="100" t="str">
        <f>Translations!$B$845</f>
        <v>Wykorzystanie procedur uproszczonych</v>
      </c>
      <c r="E123" s="100"/>
      <c r="F123" s="100"/>
      <c r="G123" s="100"/>
      <c r="H123" s="100"/>
      <c r="I123" s="100"/>
      <c r="J123" s="100"/>
      <c r="K123" s="100"/>
    </row>
    <row r="124" spans="1:13" ht="25.5" customHeight="1" x14ac:dyDescent="0.25">
      <c r="C124" s="84"/>
      <c r="D124" s="1028" t="str">
        <f>Translations!$B$1274</f>
        <v>W celu zmniejszenia obciążeń administracyjnych, sekcje od (a) do (f) powinny zawierać informacje o emisjach sprawozdawanych w ramach obu systemów, EU ETS i CH ETS.</v>
      </c>
      <c r="E124" s="1028"/>
      <c r="F124" s="1028"/>
      <c r="G124" s="1028"/>
      <c r="H124" s="1028"/>
      <c r="I124" s="1028"/>
      <c r="J124" s="1028"/>
      <c r="K124" s="1028"/>
    </row>
    <row r="125" spans="1:13" ht="25.5" customHeight="1" x14ac:dyDescent="0.25">
      <c r="B125" s="586"/>
      <c r="C125" s="70" t="s">
        <v>244</v>
      </c>
      <c r="D125" s="950" t="str">
        <f>Translations!$B$944</f>
        <v>Czy podmiot składający sprawozdanie korzystał z uproszczonej procedury dla niewielkich źródeł emisji zgodnie z art. 54 ust. 2 rozporządzenia MRR?</v>
      </c>
      <c r="E125" s="950"/>
      <c r="F125" s="950"/>
      <c r="G125" s="950"/>
      <c r="H125" s="950"/>
      <c r="I125" s="950"/>
      <c r="J125" s="950"/>
      <c r="K125" s="950"/>
      <c r="L125" s="586"/>
      <c r="M125" s="163" t="s">
        <v>878</v>
      </c>
    </row>
    <row r="126" spans="1:13" ht="33" customHeight="1" x14ac:dyDescent="0.25">
      <c r="B126" s="586"/>
      <c r="C126" s="141"/>
      <c r="D126" s="958" t="str">
        <f>Translations!$B$945</f>
        <v>Małymi podmiotami są operatorzy statków powietrznych wykonujący mniejszą niż 243 liczbę lotów w każdym z trzech czteromiesięcznych okresów oraz operatorzy, których całkowita emisja roczna jest mniejsza niż 25 000 t CO2 w danym roku odniesiona do pełnego zakresu operacji lotniczych objętych systemem handlu.</v>
      </c>
      <c r="E126" s="958"/>
      <c r="F126" s="958"/>
      <c r="G126" s="958"/>
      <c r="H126" s="958"/>
      <c r="I126" s="958"/>
      <c r="J126" s="958"/>
      <c r="K126" s="958"/>
      <c r="L126" s="586"/>
    </row>
    <row r="127" spans="1:13" ht="25.5" customHeight="1" x14ac:dyDescent="0.25">
      <c r="B127" s="586"/>
      <c r="C127" s="141"/>
      <c r="D127" s="958" t="str">
        <f>Translations!$B$1258</f>
        <v>Proszę zauważyć, że na potrzeby systemu EU ETS, progi objęcia systemem mają zastosowanie do sumy wszystkich lotów wewnątrz EOG, rozpoczynajacych się w EOG i kończących sie w EOG, włączając w to loty rozpoczynające się w Szwajcarii.</v>
      </c>
      <c r="E127" s="869"/>
      <c r="F127" s="869"/>
      <c r="G127" s="869"/>
      <c r="H127" s="869"/>
      <c r="I127" s="869"/>
      <c r="J127" s="869"/>
      <c r="K127" s="869"/>
      <c r="L127" s="586"/>
    </row>
    <row r="128" spans="1:13" x14ac:dyDescent="0.25">
      <c r="B128" s="586"/>
      <c r="C128" s="147"/>
      <c r="D128" s="146"/>
      <c r="E128" s="146"/>
      <c r="F128" s="146"/>
      <c r="G128" s="142"/>
      <c r="H128" s="145"/>
      <c r="I128" s="898"/>
      <c r="J128" s="899"/>
      <c r="K128" s="900"/>
      <c r="L128" s="586"/>
      <c r="M128" s="160" t="str">
        <f>IF(ISBLANK(I128),"",I128=FALSE)</f>
        <v/>
      </c>
    </row>
    <row r="129" spans="1:13" ht="5.0999999999999996" customHeight="1" x14ac:dyDescent="0.25">
      <c r="B129" s="586"/>
      <c r="L129" s="586"/>
    </row>
    <row r="130" spans="1:13" ht="40.799999999999997" customHeight="1" x14ac:dyDescent="0.25">
      <c r="B130" s="586"/>
      <c r="C130" s="141" t="s">
        <v>247</v>
      </c>
      <c r="D130" s="950" t="str">
        <f>Translations!$B$946</f>
        <v>Należy podać całkowitą liczbę lotów objętych pełnym zakresem systemu EU ETS w każdym z trzech czteromiesięcznych okresów w ciągu roku sprawozdawczego, dla których operatorem statków powietrznych był podmiot składający raport:</v>
      </c>
      <c r="E130" s="950"/>
      <c r="F130" s="950"/>
      <c r="G130" s="950"/>
      <c r="H130" s="950"/>
      <c r="I130" s="950"/>
      <c r="J130" s="950"/>
      <c r="K130" s="950"/>
      <c r="L130" s="586"/>
    </row>
    <row r="131" spans="1:13" ht="15.75" customHeight="1" x14ac:dyDescent="0.25">
      <c r="B131" s="586"/>
      <c r="C131" s="141"/>
      <c r="D131" s="954" t="str">
        <f>Translations!$B$947</f>
        <v>Lokalny czas rozpoczęcia lotu przesądza o tym, w którym okresie czteromiesięcznym uwzględnia się dany lot.</v>
      </c>
      <c r="E131" s="954"/>
      <c r="F131" s="954"/>
      <c r="G131" s="954"/>
      <c r="H131" s="954"/>
      <c r="I131" s="954"/>
      <c r="J131" s="954"/>
      <c r="K131" s="954"/>
      <c r="L131" s="586"/>
    </row>
    <row r="132" spans="1:13" x14ac:dyDescent="0.25">
      <c r="B132" s="586"/>
      <c r="C132" s="141"/>
      <c r="D132" s="748" t="str">
        <f>Translations!$B$948</f>
        <v>Okres czteromiesięczny</v>
      </c>
      <c r="E132" s="749"/>
      <c r="F132" s="749"/>
      <c r="G132" s="750" t="str">
        <f>Translations!$B$949</f>
        <v>Liczba lotów</v>
      </c>
      <c r="H132" s="751"/>
      <c r="I132" s="153"/>
      <c r="J132" s="155"/>
      <c r="K132" s="153"/>
      <c r="L132" s="586"/>
      <c r="M132" s="218" t="s">
        <v>1132</v>
      </c>
    </row>
    <row r="133" spans="1:13" x14ac:dyDescent="0.25">
      <c r="B133" s="586"/>
      <c r="C133" s="141"/>
      <c r="D133" s="752" t="str">
        <f>Translations!$B$950</f>
        <v>Od stycznia do kwietnia</v>
      </c>
      <c r="E133" s="749"/>
      <c r="F133" s="749"/>
      <c r="G133" s="753"/>
      <c r="H133" s="754" t="str">
        <f>IF(ISBLANK(G133),"",IF(G133&gt;=243,"&gt;=243",""))</f>
        <v/>
      </c>
      <c r="I133" s="153"/>
      <c r="J133" s="155"/>
      <c r="K133" s="153"/>
      <c r="L133" s="586"/>
      <c r="M133" s="160" t="str">
        <f>IF(ISNUMBER(G133),G133&lt;243,"")</f>
        <v/>
      </c>
    </row>
    <row r="134" spans="1:13" x14ac:dyDescent="0.25">
      <c r="B134" s="586"/>
      <c r="C134" s="141"/>
      <c r="D134" s="752" t="str">
        <f>Translations!$B$951</f>
        <v>Od maja do sierpnia</v>
      </c>
      <c r="E134" s="749"/>
      <c r="F134" s="749"/>
      <c r="G134" s="753"/>
      <c r="H134" s="754" t="str">
        <f>IF(ISBLANK(G134),"",IF(G134&gt;=243,"&gt;=243",""))</f>
        <v/>
      </c>
      <c r="I134" s="153"/>
      <c r="J134" s="155"/>
      <c r="K134" s="153"/>
      <c r="L134" s="586"/>
      <c r="M134" s="160" t="str">
        <f>IF(ISNUMBER(G134),G134&lt;243,"")</f>
        <v/>
      </c>
    </row>
    <row r="135" spans="1:13" ht="13.8" thickBot="1" x14ac:dyDescent="0.3">
      <c r="B135" s="586"/>
      <c r="C135" s="141"/>
      <c r="D135" s="752" t="str">
        <f>Translations!$B$952</f>
        <v>Od września do grudnia</v>
      </c>
      <c r="E135" s="749"/>
      <c r="F135" s="749"/>
      <c r="G135" s="753"/>
      <c r="H135" s="755" t="str">
        <f>IF(ISBLANK(G135),"",IF(G135&gt;=243,"&gt;=243",""))</f>
        <v/>
      </c>
      <c r="I135" s="153"/>
      <c r="J135" s="155"/>
      <c r="K135" s="153"/>
      <c r="L135" s="586"/>
      <c r="M135" s="160" t="str">
        <f>IF(ISNUMBER(G135),G135&lt;243,"")</f>
        <v/>
      </c>
    </row>
    <row r="136" spans="1:13" ht="13.8" thickBot="1" x14ac:dyDescent="0.3">
      <c r="B136" s="586"/>
      <c r="C136" s="141"/>
      <c r="D136" s="748" t="str">
        <f>Translations!$B$953</f>
        <v>Ogółem:</v>
      </c>
      <c r="E136" s="749"/>
      <c r="F136" s="749"/>
      <c r="G136" s="756">
        <f>IF(ISNUMBER(SUM(G133:G135)),SUM(G133:G135),0)</f>
        <v>0</v>
      </c>
      <c r="H136" s="952"/>
      <c r="I136" s="952"/>
      <c r="J136" s="952"/>
      <c r="K136" s="952"/>
      <c r="L136" s="586"/>
      <c r="M136" s="219" t="str">
        <f>IF(COUNT(G133:G135)&gt;0,AND(M133,M134,M135),"")</f>
        <v/>
      </c>
    </row>
    <row r="137" spans="1:13" ht="15" customHeight="1" x14ac:dyDescent="0.25">
      <c r="B137" s="586"/>
      <c r="L137" s="586"/>
    </row>
    <row r="138" spans="1:13" x14ac:dyDescent="0.25">
      <c r="B138" s="586"/>
      <c r="C138" s="141" t="s">
        <v>283</v>
      </c>
      <c r="D138" s="951" t="str">
        <f>Translations!$B$954</f>
        <v>Emisje całkowite w roku sprawozdawczym:</v>
      </c>
      <c r="E138" s="951"/>
      <c r="F138" s="951"/>
      <c r="G138" s="951"/>
      <c r="H138" s="951"/>
      <c r="I138" s="951"/>
      <c r="J138" s="951"/>
      <c r="K138" s="951"/>
      <c r="L138" s="586"/>
      <c r="M138" s="163" t="s">
        <v>1137</v>
      </c>
    </row>
    <row r="139" spans="1:13" s="146" customFormat="1" ht="27.75" customHeight="1" x14ac:dyDescent="0.25">
      <c r="A139" s="162"/>
      <c r="B139" s="586"/>
      <c r="D139" s="1038" t="str">
        <f>Translations!$B$955</f>
        <v>Proszę wprowadzić emisje całkowite dotyczące pełnego zakresu operacji lotniczych objętych systemem EU ETS.</v>
      </c>
      <c r="E139" s="849"/>
      <c r="F139" s="849"/>
      <c r="G139" s="928"/>
      <c r="H139" s="758"/>
      <c r="I139" s="757" t="s">
        <v>1016</v>
      </c>
      <c r="L139" s="586"/>
      <c r="M139" s="160" t="str">
        <f>IF(ISNUMBER(H139),H139&lt;25000,"")</f>
        <v/>
      </c>
    </row>
    <row r="140" spans="1:13" ht="12.75" customHeight="1" x14ac:dyDescent="0.25">
      <c r="B140" s="586"/>
      <c r="L140" s="586"/>
    </row>
    <row r="141" spans="1:13" x14ac:dyDescent="0.25">
      <c r="B141" s="586"/>
      <c r="C141" s="141" t="s">
        <v>249</v>
      </c>
      <c r="D141" s="93" t="str">
        <f>Translations!$B$956</f>
        <v>Potwierdzenie kwalifikowalności do procedur uproszczonych:</v>
      </c>
      <c r="E141" s="93"/>
      <c r="F141" s="93"/>
      <c r="G141" s="93"/>
      <c r="H141" s="93"/>
      <c r="I141" s="93"/>
      <c r="J141" s="956" t="str">
        <f>IF(AND(COUNT(G133:G135,H139)&gt;0,I128=TRUE),IF(OR(M139,M136),EUconst_Eligible,EUconst_NotEligible),"")</f>
        <v/>
      </c>
      <c r="K141" s="957"/>
      <c r="L141" s="586"/>
    </row>
    <row r="142" spans="1:13" ht="32.4" customHeight="1" x14ac:dyDescent="0.25">
      <c r="B142" s="586"/>
      <c r="D142" s="953" t="str">
        <f>Translations!$B$957</f>
        <v>Uwaga: Jeżeli wykorzystuje się uproszczone narzędzia dla małych podmiotów, ale przekroczono próg ich stosowania (co jest komunikowane w tym miejscu poprzez informację "nie kwalifikuje się"), zastosowanie mają konsekwencje wynikające z art. 54 ust. 4 rozporządzenia MRR:</v>
      </c>
      <c r="E142" s="953"/>
      <c r="F142" s="953"/>
      <c r="G142" s="953"/>
      <c r="H142" s="953"/>
      <c r="I142" s="953"/>
      <c r="J142" s="953"/>
      <c r="K142" s="953"/>
      <c r="L142" s="586"/>
    </row>
    <row r="143" spans="1:13" ht="27" customHeight="1" x14ac:dyDescent="0.25">
      <c r="B143" s="586"/>
      <c r="D143" s="958" t="str">
        <f>Translations!$B$958</f>
        <v>Operator statków powietrznych niezwłocznie zgłasza do organu odpowiedniego każdą istotną zmianę planu monitorowania w rozumieniu art. 15 ust. 4 punkt vi lit. a) roporządzenia MRR, celem zatwierdzenia jej przez organ.</v>
      </c>
      <c r="E143" s="958"/>
      <c r="F143" s="958"/>
      <c r="G143" s="958"/>
      <c r="H143" s="958"/>
      <c r="I143" s="958"/>
      <c r="J143" s="958"/>
      <c r="K143" s="958"/>
      <c r="L143" s="586"/>
    </row>
    <row r="144" spans="1:13" ht="38.25" customHeight="1" x14ac:dyDescent="0.25">
      <c r="B144" s="586"/>
      <c r="D144" s="958" t="str">
        <f>Translations!$B$959</f>
        <v>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v>
      </c>
      <c r="E144" s="958"/>
      <c r="F144" s="958"/>
      <c r="G144" s="958"/>
      <c r="H144" s="958"/>
      <c r="I144" s="958"/>
      <c r="J144" s="958"/>
      <c r="K144" s="958"/>
      <c r="L144" s="586"/>
    </row>
    <row r="145" spans="2:12" ht="4.95" customHeight="1" x14ac:dyDescent="0.25">
      <c r="B145" s="586"/>
      <c r="D145" s="484"/>
      <c r="E145" s="484"/>
      <c r="F145" s="484"/>
      <c r="G145" s="484"/>
      <c r="H145" s="484"/>
      <c r="I145" s="484"/>
      <c r="J145" s="484"/>
      <c r="K145" s="484"/>
      <c r="L145" s="586"/>
    </row>
    <row r="146" spans="2:12" ht="12.75" customHeight="1" x14ac:dyDescent="0.25">
      <c r="B146" s="586"/>
      <c r="C146" s="141" t="s">
        <v>652</v>
      </c>
      <c r="D146" s="93" t="str">
        <f>Translations!$B$1125</f>
        <v>Proszę określić, które narzędzie szacowania zużycia paliwa wykorzystano:</v>
      </c>
      <c r="E146" s="484"/>
      <c r="F146" s="484"/>
      <c r="G146" s="484"/>
      <c r="H146" s="484"/>
      <c r="I146" s="484"/>
      <c r="J146" s="1029" t="s">
        <v>1713</v>
      </c>
      <c r="K146" s="1030"/>
      <c r="L146" s="586"/>
    </row>
    <row r="147" spans="2:12" ht="13.2" customHeight="1" x14ac:dyDescent="0.25">
      <c r="B147" s="586"/>
      <c r="D147" s="484"/>
      <c r="E147" s="484"/>
      <c r="F147" s="484"/>
      <c r="G147" s="484"/>
      <c r="H147" s="484"/>
      <c r="I147" s="484"/>
      <c r="J147" s="484"/>
      <c r="K147" s="484"/>
      <c r="L147" s="586"/>
    </row>
    <row r="148" spans="2:12" ht="13.2" customHeight="1" x14ac:dyDescent="0.25">
      <c r="B148" s="586"/>
      <c r="C148" s="141" t="s">
        <v>1410</v>
      </c>
      <c r="D148" s="93" t="str">
        <f>Translations!$B$1126</f>
        <v>Jeżeli wybrano "Inne" w punkcie e), proszę wskazać jakie?</v>
      </c>
      <c r="E148" s="484"/>
      <c r="F148" s="484"/>
      <c r="G148" s="484"/>
      <c r="H148" s="484"/>
      <c r="I148" s="484"/>
      <c r="J148" s="1031"/>
      <c r="K148" s="1032"/>
      <c r="L148" s="586"/>
    </row>
    <row r="149" spans="2:12" ht="15" customHeight="1" x14ac:dyDescent="0.25"/>
    <row r="150" spans="2:12" ht="4.95" customHeight="1" x14ac:dyDescent="0.25">
      <c r="B150" s="447"/>
      <c r="C150" s="447"/>
      <c r="D150" s="447"/>
      <c r="E150" s="447"/>
      <c r="F150" s="447"/>
      <c r="G150" s="447"/>
      <c r="H150" s="447"/>
      <c r="I150" s="447"/>
      <c r="J150" s="447"/>
      <c r="K150" s="447"/>
      <c r="L150" s="448"/>
    </row>
    <row r="151" spans="2:12" ht="25.5" customHeight="1" x14ac:dyDescent="0.25">
      <c r="B151" s="447"/>
      <c r="C151" s="497"/>
      <c r="D151" s="919" t="str">
        <f>Translations!$B$1127</f>
        <v>Jeżeli niniejszy raport wykorzystywany jest na potrzeby mechanizmu CORSIA, proszę potwierdzić, że wykorzystuje się dopuszczone do zastosowania narzędzie szacowania emisji:</v>
      </c>
      <c r="E151" s="933"/>
      <c r="F151" s="933"/>
      <c r="G151" s="933"/>
      <c r="H151" s="933"/>
      <c r="I151" s="933"/>
      <c r="J151" s="933"/>
      <c r="K151" s="933"/>
      <c r="L151" s="448"/>
    </row>
    <row r="152" spans="2:12" ht="4.95" customHeight="1" x14ac:dyDescent="0.25">
      <c r="B152" s="447"/>
      <c r="C152" s="496"/>
      <c r="L152" s="448"/>
    </row>
    <row r="153" spans="2:12" ht="15" customHeight="1" x14ac:dyDescent="0.25">
      <c r="B153" s="447"/>
      <c r="C153" s="497" t="s">
        <v>552</v>
      </c>
      <c r="D153" s="919" t="str">
        <f>Translations!$B$1128</f>
        <v>Narzędzie szacowania emisji wykorzystano dla wszystkich emisji w ramach mechanizmu CORSIA:</v>
      </c>
      <c r="E153" s="933"/>
      <c r="F153" s="933"/>
      <c r="G153" s="933"/>
      <c r="H153" s="933"/>
      <c r="I153" s="933"/>
      <c r="J153" s="955"/>
      <c r="K153" s="449"/>
      <c r="L153" s="448"/>
    </row>
    <row r="154" spans="2:12" ht="4.95" customHeight="1" x14ac:dyDescent="0.25">
      <c r="B154" s="447"/>
      <c r="C154" s="496"/>
      <c r="L154" s="448"/>
    </row>
    <row r="155" spans="2:12" ht="25.5" customHeight="1" x14ac:dyDescent="0.25">
      <c r="B155" s="447"/>
      <c r="C155" s="497" t="s">
        <v>257</v>
      </c>
      <c r="D155" s="919" t="str">
        <f>Translations!$B$1129</f>
        <v>Narzędzie szacowania emisji wykorzystano tylko dla emisji nie podlegających obowiązkowi kompensacji:</v>
      </c>
      <c r="E155" s="933"/>
      <c r="F155" s="933"/>
      <c r="G155" s="933"/>
      <c r="H155" s="933"/>
      <c r="I155" s="933"/>
      <c r="J155" s="955"/>
      <c r="K155" s="449"/>
      <c r="L155" s="448"/>
    </row>
    <row r="156" spans="2:12" ht="12.75" customHeight="1" x14ac:dyDescent="0.25">
      <c r="B156" s="447"/>
      <c r="C156" s="496"/>
      <c r="D156" s="938" t="str">
        <f>Translations!$B$1230</f>
        <v>Opcja ta jest odpowiednia dla emisji mających miejsce od 2021 roku.</v>
      </c>
      <c r="E156" s="939"/>
      <c r="F156" s="939"/>
      <c r="G156" s="939"/>
      <c r="H156" s="939"/>
      <c r="I156" s="939"/>
      <c r="J156" s="939"/>
      <c r="K156" s="939"/>
      <c r="L156" s="448"/>
    </row>
    <row r="157" spans="2:12" ht="4.95" customHeight="1" x14ac:dyDescent="0.25">
      <c r="B157" s="447"/>
      <c r="C157" s="447"/>
      <c r="D157" s="447"/>
      <c r="E157" s="447"/>
      <c r="F157" s="447"/>
      <c r="G157" s="447"/>
      <c r="H157" s="447"/>
      <c r="I157" s="447"/>
      <c r="J157" s="447"/>
      <c r="K157" s="447"/>
      <c r="L157" s="448"/>
    </row>
    <row r="158" spans="2:12" ht="15" customHeight="1" x14ac:dyDescent="0.25"/>
    <row r="159" spans="2:12" ht="15" customHeight="1" x14ac:dyDescent="0.25">
      <c r="C159" s="132">
        <v>7</v>
      </c>
      <c r="D159" s="100" t="str">
        <f>Translations!$B$846</f>
        <v>Podejście do luk w danych</v>
      </c>
      <c r="E159" s="100"/>
      <c r="F159" s="100"/>
      <c r="G159" s="100"/>
      <c r="H159" s="100"/>
      <c r="I159" s="100"/>
      <c r="J159" s="100"/>
      <c r="K159" s="100"/>
    </row>
    <row r="160" spans="2:12" ht="38.25" customHeight="1" x14ac:dyDescent="0.25">
      <c r="C160" s="84"/>
      <c r="D160" s="1028" t="str">
        <f>Translations!$B$1275</f>
        <v>W celu zmniejszenia obciążeń administracyjnych, sekcje (a) i (b) powinny zawierać informacje o emisjach sprawozdawanych w ramach obu systemów, EU ETS i CH ETS. Luki w danych odpowiadające emisjom sprawozdawanym w ramach mechanizmu CORSIA również można uwzględnić w tym miejscu.</v>
      </c>
      <c r="E160" s="1028"/>
      <c r="F160" s="1028"/>
      <c r="G160" s="1028"/>
      <c r="H160" s="1028"/>
      <c r="I160" s="1028"/>
      <c r="J160" s="1028"/>
      <c r="K160" s="1028"/>
    </row>
    <row r="161" spans="1:13" ht="15" customHeight="1" x14ac:dyDescent="0.25">
      <c r="C161" s="141" t="s">
        <v>244</v>
      </c>
      <c r="D161" s="951" t="str">
        <f>Translations!$B$960</f>
        <v>Stwierdzone luki w danych i metoda wyznaczania danych zastępczych</v>
      </c>
      <c r="E161" s="951"/>
      <c r="F161" s="951"/>
      <c r="G161" s="951"/>
      <c r="H161" s="951"/>
      <c r="I161" s="951"/>
      <c r="J161" s="951"/>
      <c r="K161" s="951"/>
    </row>
    <row r="162" spans="1:13" ht="25.5" customHeight="1" x14ac:dyDescent="0.25">
      <c r="C162" s="84"/>
      <c r="D162" s="896" t="str">
        <f>Translations!$B$961</f>
        <v>Zgodnie z art. 65 ust. 2 rozporządzenia MRR, luki w danych muszą znajdować się w granicach metody określonej w planie monitorowania, lub jeżeli nie jest to możliwe, muszą być określone przy pomocy narzędzi przewidzianych dla małych podmiotów.</v>
      </c>
      <c r="E162" s="823"/>
      <c r="F162" s="823"/>
      <c r="G162" s="823"/>
      <c r="H162" s="823"/>
      <c r="I162" s="823"/>
      <c r="J162" s="823"/>
      <c r="K162" s="823"/>
    </row>
    <row r="163" spans="1:13" ht="38.25" customHeight="1" x14ac:dyDescent="0.25">
      <c r="C163" s="84"/>
      <c r="D163" s="948" t="str">
        <f>Translations!$B$962</f>
        <v>W tym miejscu proszę podać informacje o lukach w danych, jak określono dane zastępcze i o emisjach obliczonych na podstawie danych zastępczych. Proszę zauważyć, że szacowane emisje podane w tym miejscu NIE będą dodawane do emisji podanej w punkcie 5 i/lub 12 (jeżeli dotyczy), ale muszą być w nich uwzględnione.</v>
      </c>
      <c r="E163" s="949"/>
      <c r="F163" s="949"/>
      <c r="G163" s="949"/>
      <c r="H163" s="949"/>
      <c r="I163" s="949"/>
      <c r="J163" s="949"/>
      <c r="K163" s="949"/>
    </row>
    <row r="164" spans="1:13" ht="5.0999999999999996" customHeight="1" x14ac:dyDescent="0.25">
      <c r="C164" s="84"/>
      <c r="D164" s="84"/>
      <c r="E164" s="84"/>
      <c r="F164" s="84"/>
      <c r="G164" s="84"/>
      <c r="H164" s="84"/>
      <c r="I164" s="84"/>
      <c r="J164" s="84"/>
      <c r="K164" s="84"/>
    </row>
    <row r="165" spans="1:13" s="68" customFormat="1" ht="12.75" customHeight="1" x14ac:dyDescent="0.25">
      <c r="A165" s="170"/>
      <c r="D165" s="947" t="str">
        <f>Translations!$B$963</f>
        <v>Poniższa tabela powinna być wypełniona zgodnie z poniższymi informacjami:</v>
      </c>
      <c r="E165" s="947"/>
      <c r="F165" s="947"/>
      <c r="G165" s="947"/>
      <c r="H165" s="947"/>
      <c r="I165" s="947"/>
      <c r="J165" s="947"/>
      <c r="K165" s="947"/>
      <c r="L165" s="102"/>
      <c r="M165" s="171"/>
    </row>
    <row r="166" spans="1:13" s="68" customFormat="1" ht="25.5" customHeight="1" x14ac:dyDescent="0.25">
      <c r="A166" s="170"/>
      <c r="D166" s="172" t="str">
        <f>Translations!$B$964</f>
        <v>Odniesienie</v>
      </c>
      <c r="E166" s="946" t="str">
        <f>Translations!$B$965</f>
        <v>W tym miejscu należy określić luki w danych poprzez odniesienie się do samolotu, lotniska, numeru lot itp., dla których wystąpiły braki danych, i/lub daty początkowej i końcowej okresu, w którym braki danych miały miejsce.</v>
      </c>
      <c r="F166" s="946"/>
      <c r="G166" s="946"/>
      <c r="H166" s="946"/>
      <c r="I166" s="946"/>
      <c r="J166" s="946"/>
      <c r="K166" s="946"/>
      <c r="L166" s="102"/>
      <c r="M166" s="171"/>
    </row>
    <row r="167" spans="1:13" s="68" customFormat="1" ht="12.75" customHeight="1" x14ac:dyDescent="0.25">
      <c r="A167" s="170"/>
      <c r="D167" s="172" t="str">
        <f>Translations!$B$966</f>
        <v>Powód</v>
      </c>
      <c r="E167" s="946" t="str">
        <f>Translations!$B$967</f>
        <v>Proszę opisać z jakiego powodu wystąpiły luki w danych.</v>
      </c>
      <c r="F167" s="946"/>
      <c r="G167" s="946"/>
      <c r="H167" s="946"/>
      <c r="I167" s="946"/>
      <c r="J167" s="946"/>
      <c r="K167" s="946"/>
      <c r="L167" s="102"/>
      <c r="M167" s="171"/>
    </row>
    <row r="168" spans="1:13" s="68" customFormat="1" ht="25.5" customHeight="1" x14ac:dyDescent="0.25">
      <c r="A168" s="170"/>
      <c r="D168" s="172" t="str">
        <f>Translations!$B$968</f>
        <v>Rodzaj</v>
      </c>
      <c r="E168" s="946" t="str">
        <f>Translations!$B$969</f>
        <v>Proszę opisać rodzaj luki w danych, np.: "niedostępny przyrząd pomiarowy gęstości paliwa", "niedostępna informacja o tankowaniu", "brakujące dane dotyczące operacji lotniczych", itd.</v>
      </c>
      <c r="F168" s="946"/>
      <c r="G168" s="946"/>
      <c r="H168" s="946"/>
      <c r="I168" s="946"/>
      <c r="J168" s="946"/>
      <c r="K168" s="946"/>
      <c r="L168" s="102"/>
      <c r="M168" s="171"/>
    </row>
    <row r="169" spans="1:13" s="68" customFormat="1" ht="25.5" customHeight="1" x14ac:dyDescent="0.25">
      <c r="A169" s="170"/>
      <c r="D169" s="172" t="str">
        <f>Translations!$B$970</f>
        <v>Metoda zastępcza</v>
      </c>
      <c r="E169" s="946" t="str">
        <f>Translations!$B$971</f>
        <v>Proszę wskazać metodą wykorzystywaną do określenia danych zastępczych poprzez odniesienie do procedury w planie monitorowania lub do narzędzia dla małych podmiotów.</v>
      </c>
      <c r="F169" s="946"/>
      <c r="G169" s="946"/>
      <c r="H169" s="946"/>
      <c r="I169" s="946"/>
      <c r="J169" s="946"/>
      <c r="K169" s="946"/>
      <c r="L169" s="102"/>
      <c r="M169" s="171"/>
    </row>
    <row r="170" spans="1:13" s="68" customFormat="1" ht="25.5" customHeight="1" x14ac:dyDescent="0.25">
      <c r="A170" s="170"/>
      <c r="D170" s="172" t="str">
        <f>Translations!$B$972</f>
        <v>Emisje</v>
      </c>
      <c r="E170" s="946" t="str">
        <f>Translations!$B$1138</f>
        <v>Proszę podać wielkość emisji związaną z lukami w danych. Wartość ta musi zostać WŁĄCZONA do części 5 i/lub 12 w zależności od typu.</v>
      </c>
      <c r="F170" s="946"/>
      <c r="G170" s="946"/>
      <c r="H170" s="946"/>
      <c r="I170" s="946"/>
      <c r="J170" s="946"/>
      <c r="K170" s="946"/>
      <c r="L170" s="102"/>
      <c r="M170" s="171"/>
    </row>
    <row r="171" spans="1:13" ht="5.0999999999999996" customHeight="1" x14ac:dyDescent="0.25">
      <c r="C171" s="84"/>
      <c r="D171" s="84"/>
      <c r="E171" s="84"/>
      <c r="F171" s="84"/>
      <c r="G171" s="84"/>
      <c r="H171" s="84"/>
      <c r="I171" s="84"/>
      <c r="J171" s="84"/>
      <c r="K171" s="84"/>
    </row>
    <row r="172" spans="1:13" ht="15" customHeight="1" x14ac:dyDescent="0.25">
      <c r="B172" s="586"/>
      <c r="C172" s="84"/>
      <c r="D172" s="1009" t="str">
        <f>Translations!$B$964</f>
        <v>Odniesienie</v>
      </c>
      <c r="E172" s="1010"/>
      <c r="F172" s="759" t="str">
        <f>Translations!$B$966</f>
        <v>Powód</v>
      </c>
      <c r="G172" s="1003" t="str">
        <f>Translations!$B$968</f>
        <v>Rodzaj</v>
      </c>
      <c r="H172" s="1004"/>
      <c r="I172" s="1003" t="str">
        <f>Translations!$B$970</f>
        <v>Metoda zastępcza</v>
      </c>
      <c r="J172" s="1004"/>
      <c r="K172" s="760" t="str">
        <f>Translations!$B$972</f>
        <v>Emisje</v>
      </c>
      <c r="L172" s="586"/>
    </row>
    <row r="173" spans="1:13" ht="15" customHeight="1" x14ac:dyDescent="0.25">
      <c r="B173" s="586"/>
      <c r="C173" s="84"/>
      <c r="D173" s="1005"/>
      <c r="E173" s="1006"/>
      <c r="F173" s="297"/>
      <c r="G173" s="1007"/>
      <c r="H173" s="1008"/>
      <c r="I173" s="1007"/>
      <c r="J173" s="1008"/>
      <c r="K173" s="222"/>
      <c r="L173" s="586"/>
    </row>
    <row r="174" spans="1:13" ht="15" customHeight="1" x14ac:dyDescent="0.25">
      <c r="B174" s="586"/>
      <c r="C174" s="84"/>
      <c r="D174" s="1005"/>
      <c r="E174" s="1006"/>
      <c r="F174" s="297"/>
      <c r="G174" s="1007"/>
      <c r="H174" s="1008"/>
      <c r="I174" s="1007"/>
      <c r="J174" s="1008"/>
      <c r="K174" s="222"/>
      <c r="L174" s="586"/>
    </row>
    <row r="175" spans="1:13" ht="15" customHeight="1" x14ac:dyDescent="0.25">
      <c r="B175" s="586"/>
      <c r="C175" s="84"/>
      <c r="D175" s="1005"/>
      <c r="E175" s="1006"/>
      <c r="F175" s="297"/>
      <c r="G175" s="1007"/>
      <c r="H175" s="1008"/>
      <c r="I175" s="1007"/>
      <c r="J175" s="1008"/>
      <c r="K175" s="222"/>
      <c r="L175" s="586"/>
    </row>
    <row r="176" spans="1:13" ht="15" customHeight="1" x14ac:dyDescent="0.25">
      <c r="B176" s="586"/>
      <c r="C176" s="84"/>
      <c r="D176" s="1005"/>
      <c r="E176" s="1006"/>
      <c r="F176" s="297"/>
      <c r="G176" s="1007"/>
      <c r="H176" s="1008"/>
      <c r="I176" s="1007"/>
      <c r="J176" s="1008"/>
      <c r="K176" s="222"/>
      <c r="L176" s="586"/>
    </row>
    <row r="177" spans="1:13" ht="15" customHeight="1" x14ac:dyDescent="0.25">
      <c r="B177" s="586"/>
      <c r="C177" s="84"/>
      <c r="D177" s="1005"/>
      <c r="E177" s="1006"/>
      <c r="F177" s="297"/>
      <c r="G177" s="1007"/>
      <c r="H177" s="1008"/>
      <c r="I177" s="1007"/>
      <c r="J177" s="1008"/>
      <c r="K177" s="222"/>
      <c r="L177" s="586"/>
    </row>
    <row r="178" spans="1:13" ht="15" customHeight="1" x14ac:dyDescent="0.25">
      <c r="B178" s="586"/>
      <c r="C178" s="84"/>
      <c r="D178" s="1005"/>
      <c r="E178" s="1006"/>
      <c r="F178" s="297"/>
      <c r="G178" s="1007"/>
      <c r="H178" s="1008"/>
      <c r="I178" s="1007"/>
      <c r="J178" s="1008"/>
      <c r="K178" s="222"/>
      <c r="L178" s="586"/>
    </row>
    <row r="179" spans="1:13" ht="15" customHeight="1" x14ac:dyDescent="0.25">
      <c r="B179" s="586"/>
      <c r="C179" s="84"/>
      <c r="D179" s="1005"/>
      <c r="E179" s="1006"/>
      <c r="F179" s="297"/>
      <c r="G179" s="1007"/>
      <c r="H179" s="1008"/>
      <c r="I179" s="1007"/>
      <c r="J179" s="1008"/>
      <c r="K179" s="222"/>
      <c r="L179" s="586"/>
    </row>
    <row r="180" spans="1:13" ht="15" customHeight="1" x14ac:dyDescent="0.25">
      <c r="B180" s="586"/>
      <c r="C180" s="84"/>
      <c r="D180" s="1005"/>
      <c r="E180" s="1006"/>
      <c r="F180" s="297"/>
      <c r="G180" s="1007"/>
      <c r="H180" s="1008"/>
      <c r="I180" s="1007"/>
      <c r="J180" s="1008"/>
      <c r="K180" s="222"/>
      <c r="L180" s="586"/>
    </row>
    <row r="181" spans="1:13" ht="15" customHeight="1" x14ac:dyDescent="0.25">
      <c r="B181" s="586"/>
      <c r="C181" s="84"/>
      <c r="D181" s="1005"/>
      <c r="E181" s="1006"/>
      <c r="F181" s="297"/>
      <c r="G181" s="1007"/>
      <c r="H181" s="1008"/>
      <c r="I181" s="1007"/>
      <c r="J181" s="1008"/>
      <c r="K181" s="222"/>
      <c r="L181" s="586"/>
    </row>
    <row r="182" spans="1:13" ht="15" customHeight="1" x14ac:dyDescent="0.25">
      <c r="B182" s="586"/>
      <c r="C182" s="84"/>
      <c r="D182" s="1005"/>
      <c r="E182" s="1006"/>
      <c r="F182" s="297"/>
      <c r="G182" s="1007"/>
      <c r="H182" s="1008"/>
      <c r="I182" s="1007"/>
      <c r="J182" s="1008"/>
      <c r="K182" s="222"/>
      <c r="L182" s="586"/>
    </row>
    <row r="183" spans="1:13" ht="15" customHeight="1" x14ac:dyDescent="0.25">
      <c r="B183" s="586"/>
      <c r="C183" s="84"/>
      <c r="D183" s="1005"/>
      <c r="E183" s="1006"/>
      <c r="F183" s="297"/>
      <c r="G183" s="1007"/>
      <c r="H183" s="1008"/>
      <c r="I183" s="1007"/>
      <c r="J183" s="1008"/>
      <c r="K183" s="222"/>
      <c r="L183" s="586"/>
    </row>
    <row r="184" spans="1:13" ht="15" customHeight="1" x14ac:dyDescent="0.25">
      <c r="B184" s="586"/>
      <c r="C184" s="84"/>
      <c r="D184" s="1012" t="s">
        <v>1878</v>
      </c>
      <c r="E184" s="1013"/>
      <c r="F184" s="761" t="s">
        <v>1878</v>
      </c>
      <c r="G184" s="1014" t="s">
        <v>1878</v>
      </c>
      <c r="H184" s="1015"/>
      <c r="I184" s="1014" t="s">
        <v>1878</v>
      </c>
      <c r="J184" s="1015"/>
      <c r="K184" s="762" t="s">
        <v>1878</v>
      </c>
      <c r="L184" s="586"/>
    </row>
    <row r="185" spans="1:13" s="68" customFormat="1" ht="12.75" customHeight="1" x14ac:dyDescent="0.25">
      <c r="A185" s="170"/>
      <c r="B185" s="586"/>
      <c r="D185" s="947" t="str">
        <f>Translations!$B$1139</f>
        <v>W razie potrzeby należy dodać dodatkowe wiersze powyżej oznaczenia "koniec". Najlepiej zrobić to poprzez wstawienie skopiowanego wiersza.</v>
      </c>
      <c r="E185" s="947"/>
      <c r="F185" s="947"/>
      <c r="G185" s="947"/>
      <c r="H185" s="947"/>
      <c r="I185" s="947"/>
      <c r="J185" s="947"/>
      <c r="K185" s="947"/>
      <c r="L185" s="586"/>
      <c r="M185" s="171"/>
    </row>
    <row r="186" spans="1:13" s="395" customFormat="1" ht="12.75" customHeight="1" x14ac:dyDescent="0.25">
      <c r="A186" s="170"/>
      <c r="B186" s="586"/>
      <c r="D186" s="485"/>
      <c r="E186" s="394"/>
      <c r="F186" s="394"/>
      <c r="G186" s="394"/>
      <c r="H186" s="394"/>
      <c r="I186" s="394"/>
      <c r="J186" s="394"/>
      <c r="K186" s="394"/>
      <c r="L186" s="586"/>
      <c r="M186" s="171"/>
    </row>
    <row r="187" spans="1:13" s="395" customFormat="1" ht="25.5" customHeight="1" x14ac:dyDescent="0.25">
      <c r="A187" s="170"/>
      <c r="B187" s="586"/>
      <c r="C187" s="141" t="s">
        <v>247</v>
      </c>
      <c r="D187" s="897" t="str">
        <f>Translations!$B$1276</f>
        <v>Odsetek lotów objętych systemem EU/CH ETS, dla których wystąpiły luki w danych (zaokrąglone do najbliższego 0,1%)</v>
      </c>
      <c r="E187" s="1011"/>
      <c r="F187" s="1011"/>
      <c r="G187" s="1011"/>
      <c r="H187" s="1011"/>
      <c r="I187" s="1011"/>
      <c r="J187" s="1011"/>
      <c r="K187" s="450"/>
      <c r="L187" s="586"/>
      <c r="M187" s="171"/>
    </row>
    <row r="188" spans="1:13" s="395" customFormat="1" ht="12.75" customHeight="1" x14ac:dyDescent="0.25">
      <c r="A188" s="170"/>
      <c r="D188" s="394"/>
      <c r="E188" s="394"/>
      <c r="F188" s="394"/>
      <c r="G188" s="394"/>
      <c r="H188" s="394"/>
      <c r="I188" s="394"/>
      <c r="J188" s="394"/>
      <c r="K188" s="394"/>
      <c r="L188" s="102"/>
      <c r="M188" s="171"/>
    </row>
    <row r="189" spans="1:13" s="395" customFormat="1" ht="4.95" customHeight="1" x14ac:dyDescent="0.25">
      <c r="A189" s="170"/>
      <c r="B189" s="451"/>
      <c r="C189" s="451"/>
      <c r="D189" s="452"/>
      <c r="E189" s="453"/>
      <c r="F189" s="453"/>
      <c r="G189" s="453"/>
      <c r="H189" s="453"/>
      <c r="I189" s="453"/>
      <c r="J189" s="453"/>
      <c r="K189" s="453"/>
      <c r="L189" s="452"/>
      <c r="M189" s="171"/>
    </row>
    <row r="190" spans="1:13" s="395" customFormat="1" ht="25.5" customHeight="1" x14ac:dyDescent="0.25">
      <c r="A190" s="170"/>
      <c r="B190" s="451"/>
      <c r="C190" s="141" t="s">
        <v>283</v>
      </c>
      <c r="D190" s="897" t="str">
        <f>Translations!$B$1141</f>
        <v>Odsetek międzynarodowych lotów (CORSIA), dla których wystąpiły luki w danych (zaokrąglone do najbliższego 0,1%)</v>
      </c>
      <c r="E190" s="1011"/>
      <c r="F190" s="1011"/>
      <c r="G190" s="1011"/>
      <c r="H190" s="1011"/>
      <c r="I190" s="1011"/>
      <c r="J190" s="1011"/>
      <c r="K190" s="450"/>
      <c r="L190" s="452"/>
      <c r="M190" s="171"/>
    </row>
    <row r="191" spans="1:13" s="395" customFormat="1" ht="33" customHeight="1" x14ac:dyDescent="0.25">
      <c r="A191" s="170"/>
      <c r="B191" s="451"/>
      <c r="D191" s="958" t="str">
        <f>Translations!$B$1277</f>
        <v>Uwaga: W przypadku niejasności w tabeli powyżej, czy luki w danych mają zastosowanie do systemu EU ETS, CH ETS lub do mechanizmu CORSIA, czy też więcej niż jednego zestawu danych, proszę dodać odpowiednią informację w tabeli, np. poprzez uściślenie tego w kolumnie "Rodzaj".</v>
      </c>
      <c r="E191" s="869"/>
      <c r="F191" s="869"/>
      <c r="G191" s="869"/>
      <c r="H191" s="869"/>
      <c r="I191" s="869"/>
      <c r="J191" s="869"/>
      <c r="K191" s="869"/>
      <c r="L191" s="452"/>
      <c r="M191" s="171"/>
    </row>
    <row r="192" spans="1:13" s="395" customFormat="1" ht="4.95" customHeight="1" x14ac:dyDescent="0.25">
      <c r="A192" s="170"/>
      <c r="B192" s="451"/>
      <c r="C192" s="451"/>
      <c r="D192" s="452"/>
      <c r="E192" s="453"/>
      <c r="F192" s="453"/>
      <c r="G192" s="453"/>
      <c r="H192" s="453"/>
      <c r="I192" s="453"/>
      <c r="J192" s="453"/>
      <c r="K192" s="453"/>
      <c r="L192" s="452"/>
      <c r="M192" s="171"/>
    </row>
    <row r="193" spans="1:13" s="395" customFormat="1" ht="12.75" customHeight="1" x14ac:dyDescent="0.25">
      <c r="A193" s="170"/>
      <c r="D193" s="394"/>
      <c r="E193" s="394"/>
      <c r="F193" s="394"/>
      <c r="G193" s="394"/>
      <c r="H193" s="394"/>
      <c r="I193" s="394"/>
      <c r="J193" s="394"/>
      <c r="K193" s="394"/>
      <c r="L193" s="102"/>
      <c r="M193" s="171"/>
    </row>
    <row r="195" spans="1:13" x14ac:dyDescent="0.25">
      <c r="C195" s="146"/>
      <c r="D195" s="1002" t="str">
        <f>Translations!$B$974</f>
        <v>&lt;&lt;&lt; Proszę kliknąć tutaj, aby przejść do części 8 „Szczegółowe dane dotyczące emisji” &gt;&gt;&gt;</v>
      </c>
      <c r="E195" s="1002"/>
      <c r="F195" s="1002"/>
      <c r="G195" s="1002"/>
      <c r="H195" s="1002"/>
      <c r="I195" s="146"/>
      <c r="J195" s="146"/>
      <c r="K195" s="146"/>
    </row>
  </sheetData>
  <sheetProtection sheet="1" objects="1" scenarios="1" formatCells="0" formatColumns="0" formatRows="0"/>
  <mergeCells count="194">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95:H195"/>
    <mergeCell ref="E166:K166"/>
    <mergeCell ref="E168:K168"/>
    <mergeCell ref="E169:K169"/>
    <mergeCell ref="E170:K170"/>
    <mergeCell ref="G172:H172"/>
    <mergeCell ref="I172:J172"/>
    <mergeCell ref="D174:E174"/>
    <mergeCell ref="D175:E175"/>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C3:K3"/>
    <mergeCell ref="I9:K9"/>
    <mergeCell ref="D14:K14"/>
    <mergeCell ref="D15:K15"/>
    <mergeCell ref="D5:K5"/>
    <mergeCell ref="D7:H7"/>
    <mergeCell ref="D9:H9"/>
    <mergeCell ref="I12:K12"/>
    <mergeCell ref="D11:K11"/>
    <mergeCell ref="I7:K7"/>
    <mergeCell ref="D6:K6"/>
    <mergeCell ref="E72:K72"/>
    <mergeCell ref="E71:K71"/>
    <mergeCell ref="D51:K51"/>
    <mergeCell ref="D64:K64"/>
    <mergeCell ref="D53:E53"/>
    <mergeCell ref="D54:E54"/>
    <mergeCell ref="G60:H60"/>
    <mergeCell ref="G61:H61"/>
    <mergeCell ref="D61:E61"/>
    <mergeCell ref="G53:H53"/>
    <mergeCell ref="G54:H54"/>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s>
  <conditionalFormatting sqref="D130:K131 D147:K147 E148:I148 D146:J146">
    <cfRule type="expression" dxfId="285" priority="46" stopIfTrue="1">
      <formula>($M$128=TRUE)</formula>
    </cfRule>
  </conditionalFormatting>
  <conditionalFormatting sqref="G133:G135">
    <cfRule type="expression" dxfId="284" priority="47" stopIfTrue="1">
      <formula>($M$128=TRUE)</formula>
    </cfRule>
  </conditionalFormatting>
  <conditionalFormatting sqref="D14:K14">
    <cfRule type="expression" dxfId="283" priority="79" stopIfTrue="1">
      <formula>($M$12=TRUE)</formula>
    </cfRule>
  </conditionalFormatting>
  <conditionalFormatting sqref="D15:K15">
    <cfRule type="expression" dxfId="282" priority="80" stopIfTrue="1">
      <formula>($M$12=TRUE)</formula>
    </cfRule>
  </conditionalFormatting>
  <conditionalFormatting sqref="D16:K17">
    <cfRule type="expression" dxfId="281" priority="42" stopIfTrue="1">
      <formula>($M$12=TRUE)</formula>
    </cfRule>
  </conditionalFormatting>
  <conditionalFormatting sqref="D126:K126 D127">
    <cfRule type="expression" dxfId="280" priority="41" stopIfTrue="1">
      <formula>($M$128=TRUE)</formula>
    </cfRule>
  </conditionalFormatting>
  <conditionalFormatting sqref="D142:K142">
    <cfRule type="expression" dxfId="279" priority="40" stopIfTrue="1">
      <formula>($M$128=TRUE)</formula>
    </cfRule>
  </conditionalFormatting>
  <conditionalFormatting sqref="D143:K143">
    <cfRule type="expression" dxfId="278" priority="39" stopIfTrue="1">
      <formula>($M$128=TRUE)</formula>
    </cfRule>
  </conditionalFormatting>
  <conditionalFormatting sqref="D144:K145">
    <cfRule type="expression" dxfId="277" priority="38" stopIfTrue="1">
      <formula>($M$128=TRUE)</formula>
    </cfRule>
  </conditionalFormatting>
  <conditionalFormatting sqref="B150:L150 B151:D151 L151 B152:L152 B154:L154 B153:D153 K153:L153 B155 B156:D156 L155:L156">
    <cfRule type="expression" dxfId="276" priority="37">
      <formula>CONTR_CORSIAapplied=FALSE</formula>
    </cfRule>
  </conditionalFormatting>
  <conditionalFormatting sqref="B157:L157">
    <cfRule type="expression" dxfId="275" priority="36">
      <formula>CONTR_CORSIAapplied=FALSE</formula>
    </cfRule>
  </conditionalFormatting>
  <conditionalFormatting sqref="C155:D155 K155">
    <cfRule type="expression" dxfId="274" priority="35">
      <formula>CONTR_CORSIAapplied=FALSE</formula>
    </cfRule>
  </conditionalFormatting>
  <conditionalFormatting sqref="B189:L189 B191:L192 B190:C190 K190:L190">
    <cfRule type="expression" dxfId="273" priority="33">
      <formula>CONTR_CORSIAapplied=FALSE</formula>
    </cfRule>
  </conditionalFormatting>
  <conditionalFormatting sqref="B64:L94 I53:I62 C53:D62 F53:G62 C147:K147 B21:J21 L21 K24 B19:L20 B25:L49 L53:L63 B96:L120">
    <cfRule type="expression" dxfId="272" priority="31">
      <formula>CONTR_onlyCORSIA=TRUE</formula>
    </cfRule>
  </conditionalFormatting>
  <conditionalFormatting sqref="C125:K126 B149:L149 E148:I148 D146:J146 B124:C124 L124 C128:K138 C127:D127 C140:K145 C139:D139 H139:K139">
    <cfRule type="expression" dxfId="271" priority="30">
      <formula>CONTR_onlyCORSIA=TRUE</formula>
    </cfRule>
  </conditionalFormatting>
  <conditionalFormatting sqref="B188:L188 C186:K187">
    <cfRule type="expression" dxfId="270" priority="29">
      <formula>CONTR_onlyCORSIA=TRUE</formula>
    </cfRule>
  </conditionalFormatting>
  <conditionalFormatting sqref="B50:B51 L50:L51">
    <cfRule type="expression" dxfId="269" priority="28">
      <formula>CONTR_onlyCORSIA=TRUE</formula>
    </cfRule>
  </conditionalFormatting>
  <conditionalFormatting sqref="C50:K51">
    <cfRule type="expression" dxfId="268" priority="27">
      <formula>CONTR_onlyCORSIA=TRUE</formula>
    </cfRule>
  </conditionalFormatting>
  <conditionalFormatting sqref="K53:K62">
    <cfRule type="expression" dxfId="267" priority="25">
      <formula>CONTR_onlyCORSIA=TRUE</formula>
    </cfRule>
  </conditionalFormatting>
  <conditionalFormatting sqref="B52 L52">
    <cfRule type="expression" dxfId="266" priority="24">
      <formula>CONTR_onlyCORSIA=TRUE</formula>
    </cfRule>
  </conditionalFormatting>
  <conditionalFormatting sqref="C52:K52">
    <cfRule type="expression" dxfId="265" priority="23">
      <formula>CONTR_onlyCORSIA=TRUE</formula>
    </cfRule>
  </conditionalFormatting>
  <conditionalFormatting sqref="C146">
    <cfRule type="expression" dxfId="264" priority="22">
      <formula>CONTR_CORSIAapplied=FALSE</formula>
    </cfRule>
  </conditionalFormatting>
  <conditionalFormatting sqref="D148">
    <cfRule type="expression" dxfId="263" priority="21" stopIfTrue="1">
      <formula>($M$128=TRUE)</formula>
    </cfRule>
  </conditionalFormatting>
  <conditionalFormatting sqref="D148">
    <cfRule type="expression" dxfId="262" priority="20">
      <formula>CONTR_onlyCORSIA=TRUE</formula>
    </cfRule>
  </conditionalFormatting>
  <conditionalFormatting sqref="C148">
    <cfRule type="expression" dxfId="261" priority="19">
      <formula>CONTR_CORSIAapplied=FALSE</formula>
    </cfRule>
  </conditionalFormatting>
  <conditionalFormatting sqref="J148">
    <cfRule type="expression" dxfId="260" priority="18" stopIfTrue="1">
      <formula>($M$128=TRUE)</formula>
    </cfRule>
  </conditionalFormatting>
  <conditionalFormatting sqref="J148">
    <cfRule type="expression" dxfId="259" priority="17">
      <formula>CONTR_onlyCORSIA=TRUE</formula>
    </cfRule>
  </conditionalFormatting>
  <conditionalFormatting sqref="C63">
    <cfRule type="expression" dxfId="258" priority="16">
      <formula>CONTR_onlyCORSIA=TRUE</formula>
    </cfRule>
  </conditionalFormatting>
  <conditionalFormatting sqref="I63 D63 F63:G63">
    <cfRule type="expression" dxfId="257" priority="15">
      <formula>CONTR_onlyCORSIA=TRUE</formula>
    </cfRule>
  </conditionalFormatting>
  <conditionalFormatting sqref="K63">
    <cfRule type="expression" dxfId="256" priority="14">
      <formula>CONTR_onlyCORSIA=TRUE</formula>
    </cfRule>
  </conditionalFormatting>
  <conditionalFormatting sqref="D6:K6">
    <cfRule type="expression" dxfId="255" priority="13">
      <formula>CONTR_onlyCORSIA=TRUE</formula>
    </cfRule>
  </conditionalFormatting>
  <conditionalFormatting sqref="B22:L23 B24:J24 L24">
    <cfRule type="expression" dxfId="254" priority="12">
      <formula>CONTR_onlyCORSIA=TRUE</formula>
    </cfRule>
  </conditionalFormatting>
  <conditionalFormatting sqref="B53:B63">
    <cfRule type="expression" dxfId="253" priority="11">
      <formula>CONTR_onlyCORSIA=TRUE</formula>
    </cfRule>
  </conditionalFormatting>
  <conditionalFormatting sqref="B122:L122">
    <cfRule type="expression" dxfId="252" priority="10">
      <formula>CONTR_onlyCORSIA=TRUE</formula>
    </cfRule>
  </conditionalFormatting>
  <conditionalFormatting sqref="B95:L95">
    <cfRule type="expression" dxfId="251" priority="9">
      <formula>CONTR_onlyCORSIA=TRUE</formula>
    </cfRule>
  </conditionalFormatting>
  <conditionalFormatting sqref="B121:L121">
    <cfRule type="expression" dxfId="250" priority="8">
      <formula>CONTR_onlyCORSIA=TRUE</formula>
    </cfRule>
  </conditionalFormatting>
  <conditionalFormatting sqref="D124:K124">
    <cfRule type="expression" dxfId="249" priority="7">
      <formula>CONTR_onlyCORSIA=TRUE</formula>
    </cfRule>
  </conditionalFormatting>
  <conditionalFormatting sqref="D160:K160">
    <cfRule type="expression" dxfId="248" priority="6">
      <formula>CONTR_onlyCORSIA=TRUE</formula>
    </cfRule>
  </conditionalFormatting>
  <conditionalFormatting sqref="B125:B148">
    <cfRule type="expression" dxfId="247" priority="5">
      <formula>CONTR_onlyCORSIA=TRUE</formula>
    </cfRule>
  </conditionalFormatting>
  <conditionalFormatting sqref="L125:L148">
    <cfRule type="expression" dxfId="246" priority="4">
      <formula>CONTR_onlyCORSIA=TRUE</formula>
    </cfRule>
  </conditionalFormatting>
  <conditionalFormatting sqref="B172:B187">
    <cfRule type="expression" dxfId="245" priority="3">
      <formula>CONTR_onlyCORSIA=TRUE</formula>
    </cfRule>
  </conditionalFormatting>
  <conditionalFormatting sqref="L172:L187">
    <cfRule type="expression" dxfId="244" priority="2">
      <formula>CONTR_onlyCORSIA=TRUE</formula>
    </cfRule>
  </conditionalFormatting>
  <conditionalFormatting sqref="D190:J190">
    <cfRule type="expression" dxfId="243" priority="1">
      <formula>CONTR_onlyCORSIA=TRUE</formula>
    </cfRule>
  </conditionalFormatting>
  <dataValidations count="3">
    <dataValidation type="list" allowBlank="1" showInputMessage="1" showErrorMessage="1" sqref="I12:K12 I128:K128 K153 K155">
      <formula1>TrueFalse</formula1>
    </dataValidation>
    <dataValidation type="list" allowBlank="1" showInputMessage="1" showErrorMessage="1" sqref="F54:F62">
      <formula1>CORSIA_FuelsList</formula1>
    </dataValidation>
    <dataValidation type="list" allowBlank="1" showInputMessage="1" showErrorMessage="1" sqref="J146:K146">
      <formula1>CommissionApprovedTools</formula1>
    </dataValidation>
  </dataValidations>
  <hyperlinks>
    <hyperlink ref="D195:H195" location="'Dane emisyjne'!A1" display="'Dane emisyjne'!A1"/>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M182"/>
  <sheetViews>
    <sheetView showGridLines="0" view="pageBreakPreview" zoomScale="152" zoomScaleNormal="130" zoomScaleSheetLayoutView="152" workbookViewId="0">
      <selection activeCell="A59" sqref="A59"/>
    </sheetView>
  </sheetViews>
  <sheetFormatPr defaultColWidth="11.44140625" defaultRowHeight="13.2" x14ac:dyDescent="0.25"/>
  <cols>
    <col min="1" max="1" width="3.109375" style="183" customWidth="1"/>
    <col min="2" max="2" width="5.33203125" style="183" customWidth="1"/>
    <col min="3" max="3" width="16.6640625" style="183" customWidth="1"/>
    <col min="4" max="4" width="18.44140625" style="183" bestFit="1" customWidth="1"/>
    <col min="5" max="10" width="12.6640625" style="183" customWidth="1"/>
    <col min="11" max="11" width="11.44140625" style="183"/>
    <col min="12" max="12" width="3.109375" style="183" customWidth="1"/>
    <col min="13" max="14" width="11.44140625" style="183" customWidth="1"/>
    <col min="15" max="16384" width="11.44140625" style="183"/>
  </cols>
  <sheetData>
    <row r="2" spans="1:13" ht="23.25" customHeight="1" x14ac:dyDescent="0.25">
      <c r="B2" s="182" t="str">
        <f>Translations!$B$1143</f>
        <v>DANE DOTYCZĄCE EMISJI WEDŁUG KRAJU I PALIWA - SYSTEM EU ETS</v>
      </c>
      <c r="C2" s="182"/>
      <c r="D2" s="182"/>
      <c r="E2" s="182"/>
      <c r="F2" s="182"/>
      <c r="G2" s="182"/>
      <c r="H2" s="182"/>
      <c r="I2" s="182"/>
    </row>
    <row r="4" spans="1:13" ht="15.6" x14ac:dyDescent="0.25">
      <c r="B4" s="221">
        <v>8</v>
      </c>
      <c r="C4" s="184" t="str">
        <f>Translations!$B$1039</f>
        <v>Szczegółowe dane dotyczące emisji - system EU ETS</v>
      </c>
      <c r="D4" s="184"/>
      <c r="E4" s="184"/>
      <c r="F4" s="184"/>
      <c r="G4" s="184"/>
      <c r="H4" s="184"/>
      <c r="I4" s="184"/>
      <c r="J4" s="184"/>
      <c r="K4" s="184"/>
    </row>
    <row r="6" spans="1:13" ht="28.5" customHeight="1" x14ac:dyDescent="0.25">
      <c r="B6" s="185" t="s">
        <v>244</v>
      </c>
      <c r="C6" s="1048" t="str">
        <f>Translations!$B$976</f>
        <v>Poniższa tabela jest używana wyłącznie do celów kontroli. Należy upewnić się, że wartości ogółem są zgodne z wynikami w części 5(c). Poniższe części od (b) do (c) należy wypełnić nie naliczając podwójnie emisji.</v>
      </c>
      <c r="D6" s="926"/>
      <c r="E6" s="926"/>
      <c r="F6" s="926"/>
      <c r="G6" s="926"/>
      <c r="H6" s="926"/>
      <c r="I6" s="926"/>
      <c r="J6" s="926"/>
      <c r="K6" s="869"/>
    </row>
    <row r="7" spans="1:13" ht="56.4" customHeight="1" x14ac:dyDescent="0.25">
      <c r="B7" s="185"/>
      <c r="C7" s="1048" t="str">
        <f>Translations!$B$977</f>
        <v>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v>
      </c>
      <c r="D7" s="1065"/>
      <c r="E7" s="1065"/>
      <c r="F7" s="1065"/>
      <c r="G7" s="1065"/>
      <c r="H7" s="1065"/>
      <c r="I7" s="1065"/>
      <c r="J7" s="1065"/>
      <c r="K7" s="869"/>
    </row>
    <row r="8" spans="1:13" ht="28.2" customHeight="1" x14ac:dyDescent="0.25">
      <c r="B8" s="185"/>
      <c r="C8" s="1048" t="str">
        <f>Translations!$B$978</f>
        <v>Uwaga: W tej części określa się wyłącznie emisje pochodzące z paliw kopalnych. Uwzględnia ona również emisje z biomasy, dla której nie udowodniono spełniania kryteriów zrównoważonego rozwoju.</v>
      </c>
      <c r="D8" s="1065"/>
      <c r="E8" s="1065"/>
      <c r="F8" s="1065"/>
      <c r="G8" s="1065"/>
      <c r="H8" s="1065"/>
      <c r="I8" s="1065"/>
      <c r="J8" s="1065"/>
      <c r="K8" s="869"/>
    </row>
    <row r="9" spans="1:13" ht="13.8" thickBot="1" x14ac:dyDescent="0.3"/>
    <row r="10" spans="1:13" ht="13.2" customHeight="1" x14ac:dyDescent="0.25">
      <c r="C10" s="186"/>
      <c r="D10" s="187"/>
      <c r="E10" s="1055" t="str">
        <f>Translations!$B$979</f>
        <v>Emisje z każdego paliwa [t CO2]</v>
      </c>
      <c r="F10" s="1056"/>
      <c r="G10" s="1056"/>
      <c r="H10" s="1056"/>
      <c r="I10" s="1056"/>
      <c r="J10" s="1066" t="str">
        <f>Translations!$B$980</f>
        <v>OGÓŁEM 
[t CO2]</v>
      </c>
      <c r="K10" s="1044" t="str">
        <f>Translations!$B$1026</f>
        <v>Całkowita liczba lotów</v>
      </c>
      <c r="L10" s="188"/>
    </row>
    <row r="11" spans="1:13" ht="43.2" customHeight="1" x14ac:dyDescent="0.25">
      <c r="C11" s="189"/>
      <c r="D11" s="190"/>
      <c r="E11" s="763" t="str">
        <f>Translations!$B$981</f>
        <v>Naftowe paliwo lotnicze
(Jet A1 lub Jet A)</v>
      </c>
      <c r="F11" s="763" t="str">
        <f>Translations!$B$274</f>
        <v>Paliwo do silników odrzutowych (Jet B)</v>
      </c>
      <c r="G11" s="763" t="str">
        <f>Translations!$B$275</f>
        <v>Benzyna lotnicza (AvGas)</v>
      </c>
      <c r="H11" s="764" t="str">
        <f>Translations!$B$982</f>
        <v>Paliwo alternatywne 1</v>
      </c>
      <c r="I11" s="764" t="str">
        <f>Translations!$B$983</f>
        <v>&lt;dodaj więcej paliw przed tą kolumną&gt;</v>
      </c>
      <c r="J11" s="1067"/>
      <c r="K11" s="1068"/>
      <c r="L11" s="188"/>
      <c r="M11" s="389"/>
    </row>
    <row r="12" spans="1:13" ht="39.9" customHeight="1" x14ac:dyDescent="0.25">
      <c r="B12" s="193" t="s">
        <v>1063</v>
      </c>
      <c r="C12" s="1061" t="str">
        <f>Translations!$B$984</f>
        <v>Ogólna łączna ilość emisji CO2 ze wszystkich lotów objętych zredukowanym zakresem załącznika I dyrektywy EU ETS (= B + C)</v>
      </c>
      <c r="D12" s="967"/>
      <c r="E12" s="223">
        <f>E13+E14</f>
        <v>0</v>
      </c>
      <c r="F12" s="223">
        <f>F13+F14</f>
        <v>0</v>
      </c>
      <c r="G12" s="223">
        <f>G13+G14</f>
        <v>0</v>
      </c>
      <c r="H12" s="223">
        <f>H13+H14</f>
        <v>0</v>
      </c>
      <c r="I12" s="223">
        <f>I13+I14</f>
        <v>0</v>
      </c>
      <c r="J12" s="454">
        <f>SUM(E12:I12)</f>
        <v>0</v>
      </c>
      <c r="K12" s="455">
        <f>K13+K14</f>
        <v>0</v>
      </c>
      <c r="L12" s="188"/>
    </row>
    <row r="13" spans="1:13" ht="39.9" customHeight="1" x14ac:dyDescent="0.25">
      <c r="B13" s="193" t="s">
        <v>1062</v>
      </c>
      <c r="C13" s="1057" t="str">
        <f>Translations!$B$985</f>
        <v>dla których państwo członkowskie wylotu jest takie samo jak państwo członkowskie przylotu [loty krajowe, = suma części (b)]</v>
      </c>
      <c r="D13" s="1058"/>
      <c r="E13" s="224">
        <f>E56</f>
        <v>0</v>
      </c>
      <c r="F13" s="224">
        <f>F56</f>
        <v>0</v>
      </c>
      <c r="G13" s="224">
        <f>G56</f>
        <v>0</v>
      </c>
      <c r="H13" s="224">
        <f>H56</f>
        <v>0</v>
      </c>
      <c r="I13" s="224">
        <f>I56</f>
        <v>0</v>
      </c>
      <c r="J13" s="454">
        <f>SUM(E13:I13)</f>
        <v>0</v>
      </c>
      <c r="K13" s="456">
        <f>K56</f>
        <v>0</v>
      </c>
      <c r="L13" s="188"/>
    </row>
    <row r="14" spans="1:13" ht="39.9" customHeight="1" x14ac:dyDescent="0.25">
      <c r="B14" s="193" t="s">
        <v>1060</v>
      </c>
      <c r="C14" s="1057" t="str">
        <f>Translations!$B$986</f>
        <v>ze wszystkich pozostałych lotów wewnątrz EOG</v>
      </c>
      <c r="D14" s="1058"/>
      <c r="E14" s="223">
        <f>E15+E16</f>
        <v>0</v>
      </c>
      <c r="F14" s="223">
        <f>F15+F16</f>
        <v>0</v>
      </c>
      <c r="G14" s="223">
        <f>G15+G16</f>
        <v>0</v>
      </c>
      <c r="H14" s="223">
        <f>H15+H16</f>
        <v>0</v>
      </c>
      <c r="I14" s="223">
        <f>I15+I16</f>
        <v>0</v>
      </c>
      <c r="J14" s="454">
        <f>SUM(E14:I14)</f>
        <v>0</v>
      </c>
      <c r="K14" s="455">
        <f>K15+K16</f>
        <v>0</v>
      </c>
      <c r="L14" s="188"/>
    </row>
    <row r="15" spans="1:13" ht="39.9" customHeight="1" x14ac:dyDescent="0.25">
      <c r="B15" s="193" t="s">
        <v>1059</v>
      </c>
      <c r="C15" s="1059" t="str">
        <f>Translations!$B$987</f>
        <v>ilość emisji ze wszystkich lotów, w których państwo członkowskie jest miejscem wylotu do innego państwa członkowskiego [= suma części (c)]</v>
      </c>
      <c r="D15" s="1060"/>
      <c r="E15" s="223">
        <f>E88</f>
        <v>0</v>
      </c>
      <c r="F15" s="223">
        <f>F88</f>
        <v>0</v>
      </c>
      <c r="G15" s="223">
        <f>G88</f>
        <v>0</v>
      </c>
      <c r="H15" s="223">
        <f>H88</f>
        <v>0</v>
      </c>
      <c r="I15" s="223">
        <f>I88</f>
        <v>0</v>
      </c>
      <c r="J15" s="454">
        <f>SUM(E15:I15)</f>
        <v>0</v>
      </c>
      <c r="K15" s="455">
        <f>K88</f>
        <v>0</v>
      </c>
      <c r="L15" s="188"/>
    </row>
    <row r="16" spans="1:13" ht="39.9" hidden="1" customHeight="1" thickBot="1" x14ac:dyDescent="0.3">
      <c r="A16" s="412"/>
      <c r="B16" s="193" t="s">
        <v>1058</v>
      </c>
      <c r="C16" s="1059" t="str">
        <f>Translations!$B$988</f>
        <v>emissions from all flights arriving at a Member State from a third country (=sum of section (d))</v>
      </c>
      <c r="D16" s="1060"/>
      <c r="E16" s="223">
        <f>E120</f>
        <v>0</v>
      </c>
      <c r="F16" s="223">
        <f>F120</f>
        <v>0</v>
      </c>
      <c r="G16" s="223">
        <f>G120</f>
        <v>0</v>
      </c>
      <c r="H16" s="223">
        <f>H120</f>
        <v>0</v>
      </c>
      <c r="I16" s="223">
        <f>I120</f>
        <v>0</v>
      </c>
      <c r="J16" s="454">
        <f>SUM(E16:I16)</f>
        <v>0</v>
      </c>
      <c r="K16" s="457">
        <f>K120</f>
        <v>0</v>
      </c>
      <c r="L16" s="188"/>
      <c r="M16" s="390" t="str">
        <f>Translations!$B$1278</f>
        <v>Hide row for reduced scope</v>
      </c>
    </row>
    <row r="17" spans="2:12" ht="25.5" customHeight="1" x14ac:dyDescent="0.25">
      <c r="C17" s="1039" t="str">
        <f>Translations!$B$1035</f>
        <v>Proszę zauważyć, że wartość ta powinna zawierać wyłącznie emisje podlegające raportowaniu w ramach systemu CH ETS, tzn. w odniesieniu do zredukowanego zakresu operacji lotniczych objętych systemem.</v>
      </c>
      <c r="D17" s="1039"/>
      <c r="E17" s="1039"/>
      <c r="F17" s="1039"/>
      <c r="G17" s="1039"/>
      <c r="H17" s="1039"/>
      <c r="I17" s="1039"/>
      <c r="J17" s="1039"/>
      <c r="K17" s="1039"/>
    </row>
    <row r="18" spans="2:12" x14ac:dyDescent="0.25">
      <c r="C18" s="183" t="str">
        <f>Translations!$B$989</f>
        <v>Emisje całkowite wprowadzone w części 5(c):</v>
      </c>
      <c r="F18" s="225">
        <f>'Przegląd emisji'!I90</f>
        <v>0</v>
      </c>
      <c r="G18" s="227" t="s">
        <v>1016</v>
      </c>
    </row>
    <row r="19" spans="2:12" ht="25.5" customHeight="1" x14ac:dyDescent="0.25">
      <c r="C19" s="1040" t="str">
        <f>Translations!$B$990</f>
        <v>Różnica w stosunku do danych wprowadzonych w tym arkuszu:</v>
      </c>
      <c r="D19" s="1040"/>
      <c r="E19" s="1041"/>
      <c r="F19" s="226">
        <f>F18-J12</f>
        <v>0</v>
      </c>
      <c r="G19" s="227" t="s">
        <v>1016</v>
      </c>
    </row>
    <row r="21" spans="2:12" ht="28.2" customHeight="1" x14ac:dyDescent="0.25">
      <c r="B21" s="185" t="s">
        <v>247</v>
      </c>
      <c r="C21" s="1048" t="str">
        <f>Translations!$B$991</f>
        <v>Łączna ilość emisji CO2 ze wszystkich lotów, w których państwo członkowskie wylotu jest takie samo jak państwo członkowskie przylotu (loty krajowe):</v>
      </c>
      <c r="D21" s="926"/>
      <c r="E21" s="926"/>
      <c r="F21" s="926"/>
      <c r="G21" s="926"/>
      <c r="H21" s="926"/>
      <c r="I21" s="926"/>
      <c r="J21" s="926"/>
      <c r="K21" s="869"/>
    </row>
    <row r="22" spans="2:12" ht="25.5" customHeight="1" thickBot="1" x14ac:dyDescent="0.3">
      <c r="C22" s="1049" t="str">
        <f>Translations!$B$1144</f>
        <v>Proszę wypełnić poniższą tabelę odpowiednimi danymi w odniesieniu do roku sprawozdawczego. Proszę zwrócić uwagę, że na potrzeby obliczenia tych emisji NALEŻY WYKORZYSTAĆ wskaźniki emisji zamieszczone w sekcji 5 (b).</v>
      </c>
      <c r="D22" s="941"/>
      <c r="E22" s="941"/>
      <c r="F22" s="941"/>
      <c r="G22" s="941"/>
      <c r="H22" s="941"/>
      <c r="I22" s="941"/>
      <c r="J22" s="941"/>
      <c r="K22" s="941"/>
    </row>
    <row r="23" spans="2:12" x14ac:dyDescent="0.25">
      <c r="C23" s="194"/>
      <c r="D23" s="195"/>
      <c r="E23" s="1055" t="str">
        <f>Translations!$B$979</f>
        <v>Emisje z każdego paliwa [t CO2]</v>
      </c>
      <c r="F23" s="1056"/>
      <c r="G23" s="1056"/>
      <c r="H23" s="1056"/>
      <c r="I23" s="1056"/>
      <c r="J23" s="1046" t="str">
        <f>Translations!$B$980</f>
        <v>OGÓŁEM 
[t CO2]</v>
      </c>
      <c r="K23" s="1044" t="str">
        <f>Translations!$B$1026</f>
        <v>Całkowita liczba lotów</v>
      </c>
      <c r="L23" s="188"/>
    </row>
    <row r="24" spans="2:12" ht="40.799999999999997" x14ac:dyDescent="0.25">
      <c r="C24" s="1063" t="str">
        <f>Translations!$B$993</f>
        <v>Państwo członkowskie wylotu i przylotu</v>
      </c>
      <c r="D24" s="1064"/>
      <c r="E24" s="763" t="str">
        <f>Translations!$B$981</f>
        <v>Naftowe paliwo lotnicze
(Jet A1 lub Jet A)</v>
      </c>
      <c r="F24" s="763" t="str">
        <f>Translations!$B$274</f>
        <v>Paliwo do silników odrzutowych (Jet B)</v>
      </c>
      <c r="G24" s="763" t="str">
        <f>Translations!$B$275</f>
        <v>Benzyna lotnicza (AvGas)</v>
      </c>
      <c r="H24" s="764" t="str">
        <f>Translations!$B$982</f>
        <v>Paliwo alternatywne 1</v>
      </c>
      <c r="I24" s="764" t="str">
        <f>Translations!$B$983</f>
        <v>&lt;dodaj więcej paliw przed tą kolumną&gt;</v>
      </c>
      <c r="J24" s="1047"/>
      <c r="K24" s="1045"/>
      <c r="L24" s="188"/>
    </row>
    <row r="25" spans="2:12" x14ac:dyDescent="0.25">
      <c r="C25" s="196" t="str">
        <f>Translations!$B$369</f>
        <v>Austria</v>
      </c>
      <c r="D25" s="197"/>
      <c r="E25" s="113"/>
      <c r="F25" s="113"/>
      <c r="G25" s="113"/>
      <c r="H25" s="113"/>
      <c r="I25" s="113"/>
      <c r="J25" s="458">
        <f t="shared" ref="J25:J56" si="0">SUM(E25:I25)</f>
        <v>0</v>
      </c>
      <c r="K25" s="459"/>
      <c r="L25" s="188"/>
    </row>
    <row r="26" spans="2:12" x14ac:dyDescent="0.25">
      <c r="C26" s="196" t="str">
        <f>Translations!$B$370</f>
        <v>Belgia</v>
      </c>
      <c r="D26" s="197"/>
      <c r="E26" s="113"/>
      <c r="F26" s="113"/>
      <c r="G26" s="113"/>
      <c r="H26" s="113"/>
      <c r="I26" s="113"/>
      <c r="J26" s="458">
        <f t="shared" si="0"/>
        <v>0</v>
      </c>
      <c r="K26" s="459"/>
      <c r="L26" s="188"/>
    </row>
    <row r="27" spans="2:12" x14ac:dyDescent="0.25">
      <c r="C27" s="196" t="str">
        <f>Translations!$B$371</f>
        <v>Bułgaria</v>
      </c>
      <c r="D27" s="197"/>
      <c r="E27" s="113"/>
      <c r="F27" s="113"/>
      <c r="G27" s="113"/>
      <c r="H27" s="113"/>
      <c r="I27" s="113"/>
      <c r="J27" s="458">
        <f t="shared" si="0"/>
        <v>0</v>
      </c>
      <c r="K27" s="459"/>
      <c r="L27" s="188"/>
    </row>
    <row r="28" spans="2:12" x14ac:dyDescent="0.25">
      <c r="C28" s="196" t="str">
        <f>Translations!$B$372</f>
        <v>Chorwacja</v>
      </c>
      <c r="D28" s="197"/>
      <c r="E28" s="113"/>
      <c r="F28" s="113"/>
      <c r="G28" s="113"/>
      <c r="H28" s="113"/>
      <c r="I28" s="113"/>
      <c r="J28" s="458">
        <f t="shared" si="0"/>
        <v>0</v>
      </c>
      <c r="K28" s="459"/>
      <c r="L28" s="188"/>
    </row>
    <row r="29" spans="2:12" x14ac:dyDescent="0.25">
      <c r="C29" s="196" t="str">
        <f>Translations!$B$373</f>
        <v>Cypr</v>
      </c>
      <c r="D29" s="197"/>
      <c r="E29" s="113"/>
      <c r="F29" s="113"/>
      <c r="G29" s="113"/>
      <c r="H29" s="113"/>
      <c r="I29" s="113"/>
      <c r="J29" s="458">
        <f t="shared" si="0"/>
        <v>0</v>
      </c>
      <c r="K29" s="459"/>
      <c r="L29" s="188"/>
    </row>
    <row r="30" spans="2:12" x14ac:dyDescent="0.25">
      <c r="C30" s="196" t="str">
        <f>Translations!$B$374</f>
        <v>Czechy</v>
      </c>
      <c r="D30" s="197"/>
      <c r="E30" s="113"/>
      <c r="F30" s="113"/>
      <c r="G30" s="113"/>
      <c r="H30" s="113"/>
      <c r="I30" s="113"/>
      <c r="J30" s="458">
        <f t="shared" si="0"/>
        <v>0</v>
      </c>
      <c r="K30" s="459"/>
      <c r="L30" s="188"/>
    </row>
    <row r="31" spans="2:12" x14ac:dyDescent="0.25">
      <c r="C31" s="196" t="str">
        <f>Translations!$B$375</f>
        <v>Dania</v>
      </c>
      <c r="D31" s="197"/>
      <c r="E31" s="113"/>
      <c r="F31" s="113"/>
      <c r="G31" s="113"/>
      <c r="H31" s="113"/>
      <c r="I31" s="113"/>
      <c r="J31" s="458">
        <f t="shared" si="0"/>
        <v>0</v>
      </c>
      <c r="K31" s="459"/>
      <c r="L31" s="188"/>
    </row>
    <row r="32" spans="2:12" x14ac:dyDescent="0.25">
      <c r="C32" s="196" t="str">
        <f>Translations!$B$376</f>
        <v>Estonia</v>
      </c>
      <c r="D32" s="197"/>
      <c r="E32" s="113"/>
      <c r="F32" s="113"/>
      <c r="G32" s="113"/>
      <c r="H32" s="113"/>
      <c r="I32" s="113"/>
      <c r="J32" s="458">
        <f t="shared" si="0"/>
        <v>0</v>
      </c>
      <c r="K32" s="459"/>
      <c r="L32" s="188"/>
    </row>
    <row r="33" spans="3:12" x14ac:dyDescent="0.25">
      <c r="C33" s="196" t="str">
        <f>Translations!$B$377</f>
        <v>Finlandia</v>
      </c>
      <c r="D33" s="197"/>
      <c r="E33" s="113"/>
      <c r="F33" s="113"/>
      <c r="G33" s="113"/>
      <c r="H33" s="113"/>
      <c r="I33" s="113"/>
      <c r="J33" s="458">
        <f t="shared" si="0"/>
        <v>0</v>
      </c>
      <c r="K33" s="459"/>
      <c r="L33" s="188"/>
    </row>
    <row r="34" spans="3:12" x14ac:dyDescent="0.25">
      <c r="C34" s="196" t="str">
        <f>Translations!$B$378</f>
        <v>Francja</v>
      </c>
      <c r="D34" s="197"/>
      <c r="E34" s="113"/>
      <c r="F34" s="113"/>
      <c r="G34" s="113"/>
      <c r="H34" s="113"/>
      <c r="I34" s="113"/>
      <c r="J34" s="458">
        <f t="shared" si="0"/>
        <v>0</v>
      </c>
      <c r="K34" s="459"/>
      <c r="L34" s="188"/>
    </row>
    <row r="35" spans="3:12" x14ac:dyDescent="0.25">
      <c r="C35" s="196" t="str">
        <f>Translations!$B$379</f>
        <v>Niemcy</v>
      </c>
      <c r="D35" s="197"/>
      <c r="E35" s="113"/>
      <c r="F35" s="113"/>
      <c r="G35" s="113"/>
      <c r="H35" s="113"/>
      <c r="I35" s="113"/>
      <c r="J35" s="458">
        <f t="shared" si="0"/>
        <v>0</v>
      </c>
      <c r="K35" s="459"/>
      <c r="L35" s="188"/>
    </row>
    <row r="36" spans="3:12" x14ac:dyDescent="0.25">
      <c r="C36" s="196" t="str">
        <f>Translations!$B$380</f>
        <v>Grecja</v>
      </c>
      <c r="D36" s="197"/>
      <c r="E36" s="113"/>
      <c r="F36" s="113"/>
      <c r="G36" s="113"/>
      <c r="H36" s="113"/>
      <c r="I36" s="113"/>
      <c r="J36" s="458">
        <f t="shared" si="0"/>
        <v>0</v>
      </c>
      <c r="K36" s="459"/>
      <c r="L36" s="188"/>
    </row>
    <row r="37" spans="3:12" x14ac:dyDescent="0.25">
      <c r="C37" s="196" t="str">
        <f>Translations!$B$381</f>
        <v>Węgry</v>
      </c>
      <c r="D37" s="197"/>
      <c r="E37" s="113"/>
      <c r="F37" s="113"/>
      <c r="G37" s="113"/>
      <c r="H37" s="113"/>
      <c r="I37" s="113"/>
      <c r="J37" s="458">
        <f t="shared" si="0"/>
        <v>0</v>
      </c>
      <c r="K37" s="459"/>
      <c r="L37" s="188"/>
    </row>
    <row r="38" spans="3:12" x14ac:dyDescent="0.25">
      <c r="C38" s="198" t="str">
        <f>Translations!$B$382</f>
        <v>Islandia</v>
      </c>
      <c r="D38" s="197"/>
      <c r="E38" s="113"/>
      <c r="F38" s="113"/>
      <c r="G38" s="113"/>
      <c r="H38" s="113"/>
      <c r="I38" s="113"/>
      <c r="J38" s="458">
        <f t="shared" si="0"/>
        <v>0</v>
      </c>
      <c r="K38" s="459"/>
      <c r="L38" s="188"/>
    </row>
    <row r="39" spans="3:12" x14ac:dyDescent="0.25">
      <c r="C39" s="196" t="str">
        <f>Translations!$B$383</f>
        <v>Irlandia</v>
      </c>
      <c r="D39" s="197"/>
      <c r="E39" s="113"/>
      <c r="F39" s="113"/>
      <c r="G39" s="113"/>
      <c r="H39" s="113"/>
      <c r="I39" s="113"/>
      <c r="J39" s="458">
        <f t="shared" si="0"/>
        <v>0</v>
      </c>
      <c r="K39" s="459"/>
      <c r="L39" s="188"/>
    </row>
    <row r="40" spans="3:12" x14ac:dyDescent="0.25">
      <c r="C40" s="196" t="str">
        <f>Translations!$B$384</f>
        <v>Włochy</v>
      </c>
      <c r="D40" s="197"/>
      <c r="E40" s="113"/>
      <c r="F40" s="113"/>
      <c r="G40" s="113"/>
      <c r="H40" s="113"/>
      <c r="I40" s="113"/>
      <c r="J40" s="458">
        <f t="shared" si="0"/>
        <v>0</v>
      </c>
      <c r="K40" s="459"/>
      <c r="L40" s="188"/>
    </row>
    <row r="41" spans="3:12" x14ac:dyDescent="0.25">
      <c r="C41" s="196" t="str">
        <f>Translations!$B$385</f>
        <v>Łotwa</v>
      </c>
      <c r="D41" s="197"/>
      <c r="E41" s="113"/>
      <c r="F41" s="113"/>
      <c r="G41" s="113"/>
      <c r="H41" s="113"/>
      <c r="I41" s="113"/>
      <c r="J41" s="458">
        <f t="shared" si="0"/>
        <v>0</v>
      </c>
      <c r="K41" s="459"/>
      <c r="L41" s="188"/>
    </row>
    <row r="42" spans="3:12" x14ac:dyDescent="0.25">
      <c r="C42" s="198" t="str">
        <f>Translations!$B$386</f>
        <v>Liechtenstein</v>
      </c>
      <c r="D42" s="197"/>
      <c r="E42" s="113"/>
      <c r="F42" s="113"/>
      <c r="G42" s="113"/>
      <c r="H42" s="113"/>
      <c r="I42" s="113"/>
      <c r="J42" s="458">
        <f t="shared" si="0"/>
        <v>0</v>
      </c>
      <c r="K42" s="459"/>
      <c r="L42" s="188"/>
    </row>
    <row r="43" spans="3:12" x14ac:dyDescent="0.25">
      <c r="C43" s="196" t="str">
        <f>Translations!$B$387</f>
        <v>Litwa</v>
      </c>
      <c r="D43" s="197"/>
      <c r="E43" s="113"/>
      <c r="F43" s="113"/>
      <c r="G43" s="113"/>
      <c r="H43" s="113"/>
      <c r="I43" s="113"/>
      <c r="J43" s="458">
        <f t="shared" si="0"/>
        <v>0</v>
      </c>
      <c r="K43" s="459"/>
      <c r="L43" s="188"/>
    </row>
    <row r="44" spans="3:12" x14ac:dyDescent="0.25">
      <c r="C44" s="196" t="str">
        <f>Translations!$B$388</f>
        <v>Luksemburg</v>
      </c>
      <c r="D44" s="197"/>
      <c r="E44" s="113"/>
      <c r="F44" s="113"/>
      <c r="G44" s="113"/>
      <c r="H44" s="113"/>
      <c r="I44" s="113"/>
      <c r="J44" s="458">
        <f t="shared" si="0"/>
        <v>0</v>
      </c>
      <c r="K44" s="459"/>
      <c r="L44" s="188"/>
    </row>
    <row r="45" spans="3:12" x14ac:dyDescent="0.25">
      <c r="C45" s="196" t="str">
        <f>Translations!$B$389</f>
        <v>Malta</v>
      </c>
      <c r="D45" s="197"/>
      <c r="E45" s="113"/>
      <c r="F45" s="113"/>
      <c r="G45" s="113"/>
      <c r="H45" s="113"/>
      <c r="I45" s="113"/>
      <c r="J45" s="458">
        <f t="shared" si="0"/>
        <v>0</v>
      </c>
      <c r="K45" s="459"/>
      <c r="L45" s="188"/>
    </row>
    <row r="46" spans="3:12" x14ac:dyDescent="0.25">
      <c r="C46" s="196" t="str">
        <f>Translations!$B$390</f>
        <v>Holandia</v>
      </c>
      <c r="D46" s="197"/>
      <c r="E46" s="113"/>
      <c r="F46" s="113"/>
      <c r="G46" s="113"/>
      <c r="H46" s="113"/>
      <c r="I46" s="113"/>
      <c r="J46" s="458">
        <f t="shared" si="0"/>
        <v>0</v>
      </c>
      <c r="K46" s="459"/>
      <c r="L46" s="188"/>
    </row>
    <row r="47" spans="3:12" x14ac:dyDescent="0.25">
      <c r="C47" s="198" t="str">
        <f>Translations!$B$391</f>
        <v>Norwegia</v>
      </c>
      <c r="D47" s="197"/>
      <c r="E47" s="113"/>
      <c r="F47" s="113"/>
      <c r="G47" s="113"/>
      <c r="H47" s="113"/>
      <c r="I47" s="113"/>
      <c r="J47" s="458">
        <f t="shared" si="0"/>
        <v>0</v>
      </c>
      <c r="K47" s="459"/>
      <c r="L47" s="188"/>
    </row>
    <row r="48" spans="3:12" x14ac:dyDescent="0.25">
      <c r="C48" s="196" t="str">
        <f>Translations!$B$392</f>
        <v>Polska</v>
      </c>
      <c r="D48" s="197"/>
      <c r="E48" s="113"/>
      <c r="F48" s="113"/>
      <c r="G48" s="113"/>
      <c r="H48" s="113"/>
      <c r="I48" s="113"/>
      <c r="J48" s="458">
        <f t="shared" si="0"/>
        <v>0</v>
      </c>
      <c r="K48" s="459"/>
      <c r="L48" s="188"/>
    </row>
    <row r="49" spans="2:12" x14ac:dyDescent="0.25">
      <c r="C49" s="196" t="str">
        <f>Translations!$B$393</f>
        <v>Portugalia</v>
      </c>
      <c r="D49" s="197"/>
      <c r="E49" s="113"/>
      <c r="F49" s="113"/>
      <c r="G49" s="113"/>
      <c r="H49" s="113"/>
      <c r="I49" s="113"/>
      <c r="J49" s="458">
        <f t="shared" si="0"/>
        <v>0</v>
      </c>
      <c r="K49" s="459"/>
      <c r="L49" s="188"/>
    </row>
    <row r="50" spans="2:12" x14ac:dyDescent="0.25">
      <c r="C50" s="196" t="str">
        <f>Translations!$B$394</f>
        <v>Rumunia</v>
      </c>
      <c r="D50" s="197"/>
      <c r="E50" s="113"/>
      <c r="F50" s="113"/>
      <c r="G50" s="113"/>
      <c r="H50" s="113"/>
      <c r="I50" s="113"/>
      <c r="J50" s="458">
        <f t="shared" si="0"/>
        <v>0</v>
      </c>
      <c r="K50" s="459"/>
      <c r="L50" s="188"/>
    </row>
    <row r="51" spans="2:12" x14ac:dyDescent="0.25">
      <c r="C51" s="196" t="str">
        <f>Translations!$B$395</f>
        <v>Słowacja</v>
      </c>
      <c r="D51" s="197"/>
      <c r="E51" s="113"/>
      <c r="F51" s="113"/>
      <c r="G51" s="113"/>
      <c r="H51" s="113"/>
      <c r="I51" s="113"/>
      <c r="J51" s="458">
        <f t="shared" si="0"/>
        <v>0</v>
      </c>
      <c r="K51" s="459"/>
      <c r="L51" s="188"/>
    </row>
    <row r="52" spans="2:12" x14ac:dyDescent="0.25">
      <c r="C52" s="196" t="str">
        <f>Translations!$B$396</f>
        <v>Słowenia</v>
      </c>
      <c r="D52" s="197"/>
      <c r="E52" s="113"/>
      <c r="F52" s="113"/>
      <c r="G52" s="113"/>
      <c r="H52" s="113"/>
      <c r="I52" s="113"/>
      <c r="J52" s="458">
        <f t="shared" si="0"/>
        <v>0</v>
      </c>
      <c r="K52" s="459"/>
      <c r="L52" s="188"/>
    </row>
    <row r="53" spans="2:12" x14ac:dyDescent="0.25">
      <c r="C53" s="196" t="str">
        <f>Translations!$B$397</f>
        <v>Hiszpania</v>
      </c>
      <c r="D53" s="197"/>
      <c r="E53" s="113"/>
      <c r="F53" s="113"/>
      <c r="G53" s="113"/>
      <c r="H53" s="113"/>
      <c r="I53" s="113"/>
      <c r="J53" s="458">
        <f t="shared" si="0"/>
        <v>0</v>
      </c>
      <c r="K53" s="459"/>
      <c r="L53" s="188"/>
    </row>
    <row r="54" spans="2:12" x14ac:dyDescent="0.25">
      <c r="C54" s="196" t="str">
        <f>Translations!$B$398</f>
        <v>Szwecja</v>
      </c>
      <c r="D54" s="197"/>
      <c r="E54" s="113"/>
      <c r="F54" s="113"/>
      <c r="G54" s="113"/>
      <c r="H54" s="113"/>
      <c r="I54" s="113"/>
      <c r="J54" s="458">
        <f t="shared" si="0"/>
        <v>0</v>
      </c>
      <c r="K54" s="459"/>
      <c r="L54" s="188"/>
    </row>
    <row r="55" spans="2:12" x14ac:dyDescent="0.25">
      <c r="C55" s="196" t="str">
        <f>Translations!$B$399</f>
        <v>Zjednoczone Królestwo</v>
      </c>
      <c r="D55" s="197"/>
      <c r="E55" s="113"/>
      <c r="F55" s="113"/>
      <c r="G55" s="113"/>
      <c r="H55" s="113"/>
      <c r="I55" s="113"/>
      <c r="J55" s="458">
        <f t="shared" si="0"/>
        <v>0</v>
      </c>
      <c r="K55" s="459"/>
      <c r="L55" s="188"/>
    </row>
    <row r="56" spans="2:12" ht="13.8" thickBot="1" x14ac:dyDescent="0.3">
      <c r="C56" s="765" t="str">
        <f>Translations!$B$994</f>
        <v>Suma z lotów krajowych:</v>
      </c>
      <c r="D56" s="199"/>
      <c r="E56" s="228">
        <f>SUM(E25:E55)</f>
        <v>0</v>
      </c>
      <c r="F56" s="228">
        <f>SUM(F25:F55)</f>
        <v>0</v>
      </c>
      <c r="G56" s="228">
        <f>SUM(G25:G55)</f>
        <v>0</v>
      </c>
      <c r="H56" s="228">
        <f>SUM(H25:H55)</f>
        <v>0</v>
      </c>
      <c r="I56" s="228">
        <f>SUM(I25:I55)</f>
        <v>0</v>
      </c>
      <c r="J56" s="458">
        <f t="shared" si="0"/>
        <v>0</v>
      </c>
      <c r="K56" s="460">
        <f>SUM(K25:K55)</f>
        <v>0</v>
      </c>
      <c r="L56" s="188"/>
    </row>
    <row r="58" spans="2:12" ht="27.6" customHeight="1" x14ac:dyDescent="0.25">
      <c r="B58" s="185" t="s">
        <v>283</v>
      </c>
      <c r="C58" s="1042" t="str">
        <f>Translations!$B$1279</f>
        <v>Łączna ilość emisji CO2 ze wszystkich lotów wylatujących z każdego państwa członkowskiego do innego państwa członkowskiego lub Szwajcarii:</v>
      </c>
      <c r="D58" s="1042"/>
      <c r="E58" s="1042"/>
      <c r="F58" s="1042"/>
      <c r="G58" s="1042"/>
      <c r="H58" s="1042"/>
      <c r="I58" s="1042"/>
      <c r="J58" s="1042"/>
      <c r="K58" s="1042"/>
    </row>
    <row r="59" spans="2:12" ht="25.5" customHeight="1" thickBot="1" x14ac:dyDescent="0.3">
      <c r="C59" s="1049" t="str">
        <f>Translations!$B$1144</f>
        <v>Proszę wypełnić poniższą tabelę odpowiednimi danymi w odniesieniu do roku sprawozdawczego. Proszę zwrócić uwagę, że na potrzeby obliczenia tych emisji NALEŻY WYKORZYSTAĆ wskaźniki emisji zamieszczone w sekcji 5 (b).</v>
      </c>
      <c r="D59" s="1049"/>
      <c r="E59" s="1049"/>
      <c r="F59" s="1049"/>
      <c r="G59" s="1049"/>
      <c r="H59" s="1049"/>
      <c r="I59" s="1049"/>
      <c r="J59" s="1049"/>
      <c r="K59" s="1049"/>
    </row>
    <row r="60" spans="2:12" x14ac:dyDescent="0.25">
      <c r="C60" s="766"/>
      <c r="D60" s="767"/>
      <c r="E60" s="1055" t="str">
        <f>Translations!$B$979</f>
        <v>Emisje z każdego paliwa [t CO2]</v>
      </c>
      <c r="F60" s="1056"/>
      <c r="G60" s="1056"/>
      <c r="H60" s="1056"/>
      <c r="I60" s="1056"/>
      <c r="J60" s="1046" t="str">
        <f>Translations!$B$980</f>
        <v>OGÓŁEM 
[t CO2]</v>
      </c>
      <c r="K60" s="1044" t="str">
        <f>Translations!$B$1026</f>
        <v>Całkowita liczba lotów</v>
      </c>
      <c r="L60" s="188"/>
    </row>
    <row r="61" spans="2:12" ht="42" customHeight="1" x14ac:dyDescent="0.25">
      <c r="C61" s="768" t="str">
        <f>Translations!$B$996</f>
        <v>Państwo członkowskie wylotu</v>
      </c>
      <c r="D61" s="768" t="str">
        <f>Translations!$B$997</f>
        <v>Państwo przylotu</v>
      </c>
      <c r="E61" s="763" t="str">
        <f>Translations!$B$981</f>
        <v>Naftowe paliwo lotnicze
(Jet A1 lub Jet A)</v>
      </c>
      <c r="F61" s="763" t="str">
        <f>Translations!$B$274</f>
        <v>Paliwo do silników odrzutowych (Jet B)</v>
      </c>
      <c r="G61" s="763" t="str">
        <f>Translations!$B$275</f>
        <v>Benzyna lotnicza (AvGas)</v>
      </c>
      <c r="H61" s="764" t="str">
        <f>Translations!$B$982</f>
        <v>Paliwo alternatywne 1</v>
      </c>
      <c r="I61" s="764" t="str">
        <f>Translations!$B$983</f>
        <v>&lt;dodaj więcej paliw przed tą kolumną&gt;</v>
      </c>
      <c r="J61" s="1047"/>
      <c r="K61" s="1045"/>
      <c r="L61" s="188"/>
    </row>
    <row r="62" spans="2:12" x14ac:dyDescent="0.25">
      <c r="C62" s="112"/>
      <c r="D62" s="112"/>
      <c r="E62" s="111"/>
      <c r="F62" s="111"/>
      <c r="G62" s="111"/>
      <c r="H62" s="111"/>
      <c r="I62" s="111"/>
      <c r="J62" s="454">
        <f t="shared" ref="J62:J86" si="1">SUM(E62:I62)</f>
        <v>0</v>
      </c>
      <c r="K62" s="462"/>
      <c r="L62" s="188"/>
    </row>
    <row r="63" spans="2:12" x14ac:dyDescent="0.25">
      <c r="C63" s="112"/>
      <c r="D63" s="112"/>
      <c r="E63" s="111"/>
      <c r="F63" s="111"/>
      <c r="G63" s="111"/>
      <c r="H63" s="111"/>
      <c r="I63" s="111"/>
      <c r="J63" s="454">
        <f t="shared" si="1"/>
        <v>0</v>
      </c>
      <c r="K63" s="462"/>
      <c r="L63" s="188"/>
    </row>
    <row r="64" spans="2:12" x14ac:dyDescent="0.25">
      <c r="C64" s="112"/>
      <c r="D64" s="112"/>
      <c r="E64" s="111"/>
      <c r="F64" s="111"/>
      <c r="G64" s="111"/>
      <c r="H64" s="111"/>
      <c r="I64" s="111"/>
      <c r="J64" s="454">
        <f t="shared" si="1"/>
        <v>0</v>
      </c>
      <c r="K64" s="462"/>
      <c r="L64" s="188"/>
    </row>
    <row r="65" spans="3:12" x14ac:dyDescent="0.25">
      <c r="C65" s="112"/>
      <c r="D65" s="112"/>
      <c r="E65" s="111"/>
      <c r="F65" s="111"/>
      <c r="G65" s="111"/>
      <c r="H65" s="111"/>
      <c r="I65" s="111"/>
      <c r="J65" s="454">
        <f t="shared" si="1"/>
        <v>0</v>
      </c>
      <c r="K65" s="462"/>
      <c r="L65" s="188"/>
    </row>
    <row r="66" spans="3:12" x14ac:dyDescent="0.25">
      <c r="C66" s="112"/>
      <c r="D66" s="112"/>
      <c r="E66" s="111"/>
      <c r="F66" s="111"/>
      <c r="G66" s="111"/>
      <c r="H66" s="111"/>
      <c r="I66" s="111"/>
      <c r="J66" s="454">
        <f t="shared" si="1"/>
        <v>0</v>
      </c>
      <c r="K66" s="462"/>
      <c r="L66" s="188"/>
    </row>
    <row r="67" spans="3:12" x14ac:dyDescent="0.25">
      <c r="C67" s="112"/>
      <c r="D67" s="112"/>
      <c r="E67" s="111"/>
      <c r="F67" s="111"/>
      <c r="G67" s="111"/>
      <c r="H67" s="111"/>
      <c r="I67" s="111"/>
      <c r="J67" s="454">
        <f t="shared" si="1"/>
        <v>0</v>
      </c>
      <c r="K67" s="462"/>
      <c r="L67" s="188"/>
    </row>
    <row r="68" spans="3:12" x14ac:dyDescent="0.25">
      <c r="C68" s="112"/>
      <c r="D68" s="112"/>
      <c r="E68" s="111"/>
      <c r="F68" s="111"/>
      <c r="G68" s="111"/>
      <c r="H68" s="111"/>
      <c r="I68" s="111"/>
      <c r="J68" s="454">
        <f t="shared" si="1"/>
        <v>0</v>
      </c>
      <c r="K68" s="462"/>
      <c r="L68" s="188"/>
    </row>
    <row r="69" spans="3:12" x14ac:dyDescent="0.25">
      <c r="C69" s="112"/>
      <c r="D69" s="112"/>
      <c r="E69" s="111"/>
      <c r="F69" s="111"/>
      <c r="G69" s="111"/>
      <c r="H69" s="111"/>
      <c r="I69" s="111"/>
      <c r="J69" s="454">
        <f t="shared" si="1"/>
        <v>0</v>
      </c>
      <c r="K69" s="462"/>
      <c r="L69" s="188"/>
    </row>
    <row r="70" spans="3:12" x14ac:dyDescent="0.25">
      <c r="C70" s="112"/>
      <c r="D70" s="112"/>
      <c r="E70" s="111"/>
      <c r="F70" s="111"/>
      <c r="G70" s="111"/>
      <c r="H70" s="111"/>
      <c r="I70" s="111"/>
      <c r="J70" s="454">
        <f t="shared" si="1"/>
        <v>0</v>
      </c>
      <c r="K70" s="462"/>
      <c r="L70" s="188"/>
    </row>
    <row r="71" spans="3:12" x14ac:dyDescent="0.25">
      <c r="C71" s="112"/>
      <c r="D71" s="112"/>
      <c r="E71" s="111"/>
      <c r="F71" s="111"/>
      <c r="G71" s="111"/>
      <c r="H71" s="111"/>
      <c r="I71" s="111"/>
      <c r="J71" s="454">
        <f t="shared" si="1"/>
        <v>0</v>
      </c>
      <c r="K71" s="462"/>
      <c r="L71" s="188"/>
    </row>
    <row r="72" spans="3:12" x14ac:dyDescent="0.25">
      <c r="C72" s="112"/>
      <c r="D72" s="112"/>
      <c r="E72" s="111"/>
      <c r="F72" s="111"/>
      <c r="G72" s="111"/>
      <c r="H72" s="111"/>
      <c r="I72" s="111"/>
      <c r="J72" s="454">
        <f t="shared" si="1"/>
        <v>0</v>
      </c>
      <c r="K72" s="462"/>
      <c r="L72" s="188"/>
    </row>
    <row r="73" spans="3:12" x14ac:dyDescent="0.25">
      <c r="C73" s="112"/>
      <c r="D73" s="112"/>
      <c r="E73" s="111"/>
      <c r="F73" s="111"/>
      <c r="G73" s="111"/>
      <c r="H73" s="111"/>
      <c r="I73" s="111"/>
      <c r="J73" s="454">
        <f t="shared" si="1"/>
        <v>0</v>
      </c>
      <c r="K73" s="462"/>
      <c r="L73" s="188"/>
    </row>
    <row r="74" spans="3:12" x14ac:dyDescent="0.25">
      <c r="C74" s="112"/>
      <c r="D74" s="112"/>
      <c r="E74" s="111"/>
      <c r="F74" s="111"/>
      <c r="G74" s="111"/>
      <c r="H74" s="111"/>
      <c r="I74" s="111"/>
      <c r="J74" s="454">
        <f t="shared" si="1"/>
        <v>0</v>
      </c>
      <c r="K74" s="462"/>
      <c r="L74" s="188"/>
    </row>
    <row r="75" spans="3:12" x14ac:dyDescent="0.25">
      <c r="C75" s="112"/>
      <c r="D75" s="112"/>
      <c r="E75" s="111"/>
      <c r="F75" s="111"/>
      <c r="G75" s="111"/>
      <c r="H75" s="111"/>
      <c r="I75" s="111"/>
      <c r="J75" s="454">
        <f t="shared" si="1"/>
        <v>0</v>
      </c>
      <c r="K75" s="462"/>
      <c r="L75" s="188"/>
    </row>
    <row r="76" spans="3:12" x14ac:dyDescent="0.25">
      <c r="C76" s="112"/>
      <c r="D76" s="112"/>
      <c r="E76" s="111"/>
      <c r="F76" s="111"/>
      <c r="G76" s="111"/>
      <c r="H76" s="111"/>
      <c r="I76" s="111"/>
      <c r="J76" s="454">
        <f t="shared" si="1"/>
        <v>0</v>
      </c>
      <c r="K76" s="462"/>
      <c r="L76" s="188"/>
    </row>
    <row r="77" spans="3:12" x14ac:dyDescent="0.25">
      <c r="C77" s="112"/>
      <c r="D77" s="112"/>
      <c r="E77" s="111"/>
      <c r="F77" s="111"/>
      <c r="G77" s="111"/>
      <c r="H77" s="111"/>
      <c r="I77" s="111"/>
      <c r="J77" s="454">
        <f t="shared" si="1"/>
        <v>0</v>
      </c>
      <c r="K77" s="462"/>
      <c r="L77" s="188"/>
    </row>
    <row r="78" spans="3:12" x14ac:dyDescent="0.25">
      <c r="C78" s="112"/>
      <c r="D78" s="112"/>
      <c r="E78" s="111"/>
      <c r="F78" s="111"/>
      <c r="G78" s="111"/>
      <c r="H78" s="111"/>
      <c r="I78" s="111"/>
      <c r="J78" s="454">
        <f t="shared" si="1"/>
        <v>0</v>
      </c>
      <c r="K78" s="462"/>
      <c r="L78" s="188"/>
    </row>
    <row r="79" spans="3:12" x14ac:dyDescent="0.25">
      <c r="C79" s="112"/>
      <c r="D79" s="112"/>
      <c r="E79" s="111"/>
      <c r="F79" s="111"/>
      <c r="G79" s="111"/>
      <c r="H79" s="111"/>
      <c r="I79" s="111"/>
      <c r="J79" s="454">
        <f t="shared" si="1"/>
        <v>0</v>
      </c>
      <c r="K79" s="462"/>
      <c r="L79" s="188"/>
    </row>
    <row r="80" spans="3:12" x14ac:dyDescent="0.25">
      <c r="C80" s="112"/>
      <c r="D80" s="112"/>
      <c r="E80" s="111"/>
      <c r="F80" s="111"/>
      <c r="G80" s="111"/>
      <c r="H80" s="111"/>
      <c r="I80" s="111"/>
      <c r="J80" s="454">
        <f t="shared" si="1"/>
        <v>0</v>
      </c>
      <c r="K80" s="462"/>
      <c r="L80" s="188"/>
    </row>
    <row r="81" spans="1:13" x14ac:dyDescent="0.25">
      <c r="C81" s="112"/>
      <c r="D81" s="112"/>
      <c r="E81" s="111"/>
      <c r="F81" s="111"/>
      <c r="G81" s="111"/>
      <c r="H81" s="111"/>
      <c r="I81" s="111"/>
      <c r="J81" s="454">
        <f t="shared" si="1"/>
        <v>0</v>
      </c>
      <c r="K81" s="462"/>
      <c r="L81" s="188"/>
    </row>
    <row r="82" spans="1:13" x14ac:dyDescent="0.25">
      <c r="C82" s="112"/>
      <c r="D82" s="112"/>
      <c r="E82" s="111"/>
      <c r="F82" s="111"/>
      <c r="G82" s="111"/>
      <c r="H82" s="111"/>
      <c r="I82" s="111"/>
      <c r="J82" s="454">
        <f t="shared" si="1"/>
        <v>0</v>
      </c>
      <c r="K82" s="462"/>
      <c r="L82" s="188"/>
    </row>
    <row r="83" spans="1:13" x14ac:dyDescent="0.25">
      <c r="C83" s="112"/>
      <c r="D83" s="112"/>
      <c r="E83" s="111"/>
      <c r="F83" s="111"/>
      <c r="G83" s="111"/>
      <c r="H83" s="111"/>
      <c r="I83" s="111"/>
      <c r="J83" s="454">
        <f t="shared" si="1"/>
        <v>0</v>
      </c>
      <c r="K83" s="462"/>
      <c r="L83" s="188"/>
    </row>
    <row r="84" spans="1:13" x14ac:dyDescent="0.25">
      <c r="C84" s="112"/>
      <c r="D84" s="112"/>
      <c r="E84" s="111"/>
      <c r="F84" s="111"/>
      <c r="G84" s="111"/>
      <c r="H84" s="111"/>
      <c r="I84" s="111"/>
      <c r="J84" s="454">
        <f t="shared" si="1"/>
        <v>0</v>
      </c>
      <c r="K84" s="462"/>
      <c r="L84" s="188"/>
    </row>
    <row r="85" spans="1:13" x14ac:dyDescent="0.25">
      <c r="C85" s="112"/>
      <c r="D85" s="112"/>
      <c r="E85" s="111"/>
      <c r="F85" s="111"/>
      <c r="G85" s="111"/>
      <c r="H85" s="111"/>
      <c r="I85" s="111"/>
      <c r="J85" s="454">
        <f t="shared" si="1"/>
        <v>0</v>
      </c>
      <c r="K85" s="462"/>
      <c r="L85" s="188"/>
    </row>
    <row r="86" spans="1:13" x14ac:dyDescent="0.25">
      <c r="C86" s="112"/>
      <c r="D86" s="112"/>
      <c r="E86" s="111"/>
      <c r="F86" s="111"/>
      <c r="G86" s="111"/>
      <c r="H86" s="111"/>
      <c r="I86" s="111"/>
      <c r="J86" s="454">
        <f t="shared" si="1"/>
        <v>0</v>
      </c>
      <c r="K86" s="462"/>
      <c r="L86" s="188"/>
    </row>
    <row r="87" spans="1:13" x14ac:dyDescent="0.25">
      <c r="C87" s="201" t="str">
        <f>Translations!$B$998</f>
        <v>&lt; W razie potrzeby należy dodać dodatkowe wiersze powyżej tego wiersza &gt;</v>
      </c>
      <c r="D87" s="202"/>
      <c r="E87" s="203"/>
      <c r="F87" s="203"/>
      <c r="G87" s="203"/>
      <c r="H87" s="203"/>
      <c r="I87" s="204"/>
      <c r="J87" s="461"/>
      <c r="K87" s="463"/>
      <c r="L87" s="188"/>
    </row>
    <row r="88" spans="1:13" ht="51" customHeight="1" thickBot="1" x14ac:dyDescent="0.3">
      <c r="C88" s="1051" t="str">
        <f>Translations!$B$995</f>
        <v>Łączna ilość emisji CO2 ze wszystkich lotów wylatujących z każdego państwa członkowskiego do innego państwa członkowskiego:</v>
      </c>
      <c r="D88" s="1052"/>
      <c r="E88" s="223">
        <f>SUM(E62:E87)</f>
        <v>0</v>
      </c>
      <c r="F88" s="223">
        <f>SUM(F62:F87)</f>
        <v>0</v>
      </c>
      <c r="G88" s="223">
        <f>SUM(G62:G87)</f>
        <v>0</v>
      </c>
      <c r="H88" s="223">
        <f>SUM(H62:H87)</f>
        <v>0</v>
      </c>
      <c r="I88" s="223">
        <f>SUM(I62:I87)</f>
        <v>0</v>
      </c>
      <c r="J88" s="454">
        <f>SUM(E88:I88)</f>
        <v>0</v>
      </c>
      <c r="K88" s="457">
        <f>SUM(K62:K87)</f>
        <v>0</v>
      </c>
    </row>
    <row r="89" spans="1:13" s="205" customFormat="1" x14ac:dyDescent="0.25">
      <c r="C89" s="206"/>
      <c r="D89" s="206"/>
      <c r="E89" s="206"/>
      <c r="F89" s="206"/>
      <c r="G89" s="206"/>
      <c r="H89" s="206"/>
      <c r="I89" s="206"/>
      <c r="J89" s="207"/>
    </row>
    <row r="90" spans="1:13" ht="12.75" hidden="1" customHeight="1" x14ac:dyDescent="0.25">
      <c r="A90" s="411"/>
      <c r="B90" s="185" t="s">
        <v>249</v>
      </c>
      <c r="C90" s="1062" t="str">
        <f>Translations!$B$999</f>
        <v>Aggregated CO2 emissions from all flights arriving at each Member State from a third country:</v>
      </c>
      <c r="D90" s="983"/>
      <c r="E90" s="983"/>
      <c r="F90" s="983"/>
      <c r="G90" s="983"/>
      <c r="H90" s="983"/>
      <c r="I90" s="983"/>
      <c r="J90" s="983"/>
      <c r="M90" s="390" t="str">
        <f>Translations!$B$1278</f>
        <v>Hide row for reduced scope</v>
      </c>
    </row>
    <row r="91" spans="1:13" ht="25.5" hidden="1" customHeight="1" thickBot="1" x14ac:dyDescent="0.3">
      <c r="A91" s="411"/>
      <c r="C91" s="1050" t="str">
        <f>Translations!$B$1144</f>
        <v>Proszę wypełnić poniższą tabelę odpowiednimi danymi w odniesieniu do roku sprawozdawczego. Proszę zwrócić uwagę, że na potrzeby obliczenia tych emisji NALEŻY WYKORZYSTAĆ wskaźniki emisji zamieszczone w sekcji 5 (b).</v>
      </c>
      <c r="D91" s="849"/>
      <c r="E91" s="849"/>
      <c r="F91" s="849"/>
      <c r="G91" s="849"/>
      <c r="H91" s="849"/>
      <c r="I91" s="849"/>
      <c r="J91" s="849"/>
      <c r="K91" s="849"/>
      <c r="M91" s="390" t="str">
        <f>Translations!$B$1278</f>
        <v>Hide row for reduced scope</v>
      </c>
    </row>
    <row r="92" spans="1:13" hidden="1" x14ac:dyDescent="0.25">
      <c r="A92" s="411"/>
      <c r="C92" s="194"/>
      <c r="D92" s="195"/>
      <c r="E92" s="1053" t="str">
        <f>Translations!$B$979</f>
        <v>Emisje z każdego paliwa [t CO2]</v>
      </c>
      <c r="F92" s="1054"/>
      <c r="G92" s="1054"/>
      <c r="H92" s="1054"/>
      <c r="I92" s="1054"/>
      <c r="J92" s="1046" t="str">
        <f>Translations!$B$980</f>
        <v>OGÓŁEM 
[t CO2]</v>
      </c>
      <c r="K92" s="1044" t="str">
        <f>Translations!$B$1026</f>
        <v>Całkowita liczba lotów</v>
      </c>
      <c r="L92" s="188"/>
      <c r="M92" s="390" t="str">
        <f>Translations!$B$1278</f>
        <v>Hide row for reduced scope</v>
      </c>
    </row>
    <row r="93" spans="1:13" ht="40.799999999999997" hidden="1" x14ac:dyDescent="0.25">
      <c r="A93" s="411"/>
      <c r="C93" s="200" t="str">
        <f>Translations!$B$1000</f>
        <v>State of departure</v>
      </c>
      <c r="D93" s="200" t="str">
        <f>Translations!$B$1001</f>
        <v>Member State of arrival</v>
      </c>
      <c r="E93" s="191" t="str">
        <f>Translations!$B$981</f>
        <v>Naftowe paliwo lotnicze
(Jet A1 lub Jet A)</v>
      </c>
      <c r="F93" s="191" t="str">
        <f>Translations!$B$274</f>
        <v>Paliwo do silników odrzutowych (Jet B)</v>
      </c>
      <c r="G93" s="191" t="str">
        <f>Translations!$B$275</f>
        <v>Benzyna lotnicza (AvGas)</v>
      </c>
      <c r="H93" s="192" t="str">
        <f>Translations!$B$982</f>
        <v>Paliwo alternatywne 1</v>
      </c>
      <c r="I93" s="192" t="str">
        <f>Translations!$B$983</f>
        <v>&lt;dodaj więcej paliw przed tą kolumną&gt;</v>
      </c>
      <c r="J93" s="1047"/>
      <c r="K93" s="1045"/>
      <c r="L93" s="188"/>
      <c r="M93" s="390" t="str">
        <f>Translations!$B$1278</f>
        <v>Hide row for reduced scope</v>
      </c>
    </row>
    <row r="94" spans="1:13" hidden="1" x14ac:dyDescent="0.25">
      <c r="A94" s="411"/>
      <c r="C94" s="112"/>
      <c r="D94" s="112"/>
      <c r="E94" s="111"/>
      <c r="F94" s="111"/>
      <c r="G94" s="111"/>
      <c r="H94" s="111"/>
      <c r="I94" s="111"/>
      <c r="J94" s="454">
        <f t="shared" ref="J94:J118" si="2">SUM(E94:I94)</f>
        <v>0</v>
      </c>
      <c r="K94" s="462"/>
      <c r="L94" s="188"/>
      <c r="M94" s="390" t="str">
        <f>Translations!$B$1278</f>
        <v>Hide row for reduced scope</v>
      </c>
    </row>
    <row r="95" spans="1:13" hidden="1" x14ac:dyDescent="0.25">
      <c r="A95" s="411"/>
      <c r="C95" s="112"/>
      <c r="D95" s="112"/>
      <c r="E95" s="111"/>
      <c r="F95" s="111"/>
      <c r="G95" s="111"/>
      <c r="H95" s="111"/>
      <c r="I95" s="111"/>
      <c r="J95" s="454">
        <f t="shared" si="2"/>
        <v>0</v>
      </c>
      <c r="K95" s="462"/>
      <c r="L95" s="188"/>
      <c r="M95" s="390" t="str">
        <f>Translations!$B$1278</f>
        <v>Hide row for reduced scope</v>
      </c>
    </row>
    <row r="96" spans="1:13" hidden="1" x14ac:dyDescent="0.25">
      <c r="A96" s="411"/>
      <c r="C96" s="112"/>
      <c r="D96" s="112"/>
      <c r="E96" s="111"/>
      <c r="F96" s="111"/>
      <c r="G96" s="111"/>
      <c r="H96" s="111"/>
      <c r="I96" s="111"/>
      <c r="J96" s="454">
        <f t="shared" si="2"/>
        <v>0</v>
      </c>
      <c r="K96" s="462"/>
      <c r="L96" s="188"/>
      <c r="M96" s="390" t="str">
        <f>Translations!$B$1278</f>
        <v>Hide row for reduced scope</v>
      </c>
    </row>
    <row r="97" spans="1:13" hidden="1" x14ac:dyDescent="0.25">
      <c r="A97" s="411"/>
      <c r="C97" s="112"/>
      <c r="D97" s="112"/>
      <c r="E97" s="111"/>
      <c r="F97" s="111"/>
      <c r="G97" s="111"/>
      <c r="H97" s="111"/>
      <c r="I97" s="111"/>
      <c r="J97" s="454">
        <f t="shared" si="2"/>
        <v>0</v>
      </c>
      <c r="K97" s="462"/>
      <c r="L97" s="188"/>
      <c r="M97" s="390" t="str">
        <f>Translations!$B$1278</f>
        <v>Hide row for reduced scope</v>
      </c>
    </row>
    <row r="98" spans="1:13" hidden="1" x14ac:dyDescent="0.25">
      <c r="A98" s="411"/>
      <c r="C98" s="112"/>
      <c r="D98" s="112"/>
      <c r="E98" s="111"/>
      <c r="F98" s="111"/>
      <c r="G98" s="111"/>
      <c r="H98" s="111"/>
      <c r="I98" s="111"/>
      <c r="J98" s="454">
        <f t="shared" si="2"/>
        <v>0</v>
      </c>
      <c r="K98" s="462"/>
      <c r="L98" s="188"/>
      <c r="M98" s="390" t="str">
        <f>Translations!$B$1278</f>
        <v>Hide row for reduced scope</v>
      </c>
    </row>
    <row r="99" spans="1:13" hidden="1" x14ac:dyDescent="0.25">
      <c r="A99" s="411"/>
      <c r="C99" s="112"/>
      <c r="D99" s="112"/>
      <c r="E99" s="111"/>
      <c r="F99" s="111"/>
      <c r="G99" s="111"/>
      <c r="H99" s="111"/>
      <c r="I99" s="111"/>
      <c r="J99" s="454">
        <f t="shared" si="2"/>
        <v>0</v>
      </c>
      <c r="K99" s="462"/>
      <c r="L99" s="188"/>
      <c r="M99" s="390" t="str">
        <f>Translations!$B$1278</f>
        <v>Hide row for reduced scope</v>
      </c>
    </row>
    <row r="100" spans="1:13" hidden="1" x14ac:dyDescent="0.25">
      <c r="A100" s="411"/>
      <c r="C100" s="112"/>
      <c r="D100" s="112"/>
      <c r="E100" s="111"/>
      <c r="F100" s="111"/>
      <c r="G100" s="111"/>
      <c r="H100" s="111"/>
      <c r="I100" s="111"/>
      <c r="J100" s="454">
        <f t="shared" si="2"/>
        <v>0</v>
      </c>
      <c r="K100" s="462"/>
      <c r="L100" s="188"/>
      <c r="M100" s="390" t="str">
        <f>Translations!$B$1278</f>
        <v>Hide row for reduced scope</v>
      </c>
    </row>
    <row r="101" spans="1:13" hidden="1" x14ac:dyDescent="0.25">
      <c r="A101" s="411"/>
      <c r="C101" s="112"/>
      <c r="D101" s="112"/>
      <c r="E101" s="111"/>
      <c r="F101" s="111"/>
      <c r="G101" s="111"/>
      <c r="H101" s="111"/>
      <c r="I101" s="111"/>
      <c r="J101" s="454">
        <f t="shared" si="2"/>
        <v>0</v>
      </c>
      <c r="K101" s="462"/>
      <c r="L101" s="188"/>
      <c r="M101" s="390" t="str">
        <f>Translations!$B$1278</f>
        <v>Hide row for reduced scope</v>
      </c>
    </row>
    <row r="102" spans="1:13" hidden="1" x14ac:dyDescent="0.25">
      <c r="A102" s="411"/>
      <c r="C102" s="112"/>
      <c r="D102" s="112"/>
      <c r="E102" s="111"/>
      <c r="F102" s="111"/>
      <c r="G102" s="111"/>
      <c r="H102" s="111"/>
      <c r="I102" s="111"/>
      <c r="J102" s="454">
        <f t="shared" si="2"/>
        <v>0</v>
      </c>
      <c r="K102" s="462"/>
      <c r="L102" s="188"/>
      <c r="M102" s="390" t="str">
        <f>Translations!$B$1278</f>
        <v>Hide row for reduced scope</v>
      </c>
    </row>
    <row r="103" spans="1:13" hidden="1" x14ac:dyDescent="0.25">
      <c r="A103" s="411"/>
      <c r="C103" s="112"/>
      <c r="D103" s="112"/>
      <c r="E103" s="111"/>
      <c r="F103" s="111"/>
      <c r="G103" s="111"/>
      <c r="H103" s="111"/>
      <c r="I103" s="111"/>
      <c r="J103" s="454">
        <f t="shared" si="2"/>
        <v>0</v>
      </c>
      <c r="K103" s="462"/>
      <c r="L103" s="188"/>
      <c r="M103" s="390" t="str">
        <f>Translations!$B$1278</f>
        <v>Hide row for reduced scope</v>
      </c>
    </row>
    <row r="104" spans="1:13" hidden="1" x14ac:dyDescent="0.25">
      <c r="A104" s="411"/>
      <c r="C104" s="112"/>
      <c r="D104" s="112"/>
      <c r="E104" s="111"/>
      <c r="F104" s="111"/>
      <c r="G104" s="111"/>
      <c r="H104" s="111"/>
      <c r="I104" s="111"/>
      <c r="J104" s="454">
        <f t="shared" si="2"/>
        <v>0</v>
      </c>
      <c r="K104" s="462"/>
      <c r="L104" s="188"/>
      <c r="M104" s="390" t="str">
        <f>Translations!$B$1278</f>
        <v>Hide row for reduced scope</v>
      </c>
    </row>
    <row r="105" spans="1:13" hidden="1" x14ac:dyDescent="0.25">
      <c r="A105" s="411"/>
      <c r="C105" s="112"/>
      <c r="D105" s="112"/>
      <c r="E105" s="111"/>
      <c r="F105" s="111"/>
      <c r="G105" s="111"/>
      <c r="H105" s="111"/>
      <c r="I105" s="111"/>
      <c r="J105" s="454">
        <f t="shared" si="2"/>
        <v>0</v>
      </c>
      <c r="K105" s="462"/>
      <c r="L105" s="188"/>
      <c r="M105" s="390" t="str">
        <f>Translations!$B$1278</f>
        <v>Hide row for reduced scope</v>
      </c>
    </row>
    <row r="106" spans="1:13" hidden="1" x14ac:dyDescent="0.25">
      <c r="A106" s="411"/>
      <c r="C106" s="112"/>
      <c r="D106" s="112"/>
      <c r="E106" s="111"/>
      <c r="F106" s="111"/>
      <c r="G106" s="111"/>
      <c r="H106" s="111"/>
      <c r="I106" s="111"/>
      <c r="J106" s="454">
        <f t="shared" si="2"/>
        <v>0</v>
      </c>
      <c r="K106" s="462"/>
      <c r="L106" s="188"/>
      <c r="M106" s="390" t="str">
        <f>Translations!$B$1278</f>
        <v>Hide row for reduced scope</v>
      </c>
    </row>
    <row r="107" spans="1:13" hidden="1" x14ac:dyDescent="0.25">
      <c r="A107" s="411"/>
      <c r="C107" s="112"/>
      <c r="D107" s="112"/>
      <c r="E107" s="111"/>
      <c r="F107" s="111"/>
      <c r="G107" s="111"/>
      <c r="H107" s="111"/>
      <c r="I107" s="111"/>
      <c r="J107" s="454">
        <f t="shared" si="2"/>
        <v>0</v>
      </c>
      <c r="K107" s="462"/>
      <c r="L107" s="188"/>
      <c r="M107" s="390" t="str">
        <f>Translations!$B$1278</f>
        <v>Hide row for reduced scope</v>
      </c>
    </row>
    <row r="108" spans="1:13" hidden="1" x14ac:dyDescent="0.25">
      <c r="A108" s="411"/>
      <c r="C108" s="112"/>
      <c r="D108" s="112"/>
      <c r="E108" s="111"/>
      <c r="F108" s="111"/>
      <c r="G108" s="111"/>
      <c r="H108" s="111"/>
      <c r="I108" s="111"/>
      <c r="J108" s="454">
        <f t="shared" si="2"/>
        <v>0</v>
      </c>
      <c r="K108" s="462"/>
      <c r="L108" s="188"/>
      <c r="M108" s="390" t="str">
        <f>Translations!$B$1278</f>
        <v>Hide row for reduced scope</v>
      </c>
    </row>
    <row r="109" spans="1:13" hidden="1" x14ac:dyDescent="0.25">
      <c r="A109" s="411"/>
      <c r="C109" s="112"/>
      <c r="D109" s="112"/>
      <c r="E109" s="111"/>
      <c r="F109" s="111"/>
      <c r="G109" s="111"/>
      <c r="H109" s="111"/>
      <c r="I109" s="111"/>
      <c r="J109" s="454">
        <f t="shared" si="2"/>
        <v>0</v>
      </c>
      <c r="K109" s="462"/>
      <c r="L109" s="188"/>
      <c r="M109" s="390" t="str">
        <f>Translations!$B$1278</f>
        <v>Hide row for reduced scope</v>
      </c>
    </row>
    <row r="110" spans="1:13" hidden="1" x14ac:dyDescent="0.25">
      <c r="A110" s="411"/>
      <c r="C110" s="112"/>
      <c r="D110" s="112"/>
      <c r="E110" s="111"/>
      <c r="F110" s="111"/>
      <c r="G110" s="111"/>
      <c r="H110" s="111"/>
      <c r="I110" s="111"/>
      <c r="J110" s="454">
        <f t="shared" si="2"/>
        <v>0</v>
      </c>
      <c r="K110" s="462"/>
      <c r="L110" s="188"/>
      <c r="M110" s="390" t="str">
        <f>Translations!$B$1278</f>
        <v>Hide row for reduced scope</v>
      </c>
    </row>
    <row r="111" spans="1:13" hidden="1" x14ac:dyDescent="0.25">
      <c r="A111" s="411"/>
      <c r="C111" s="112"/>
      <c r="D111" s="112"/>
      <c r="E111" s="111"/>
      <c r="F111" s="111"/>
      <c r="G111" s="111"/>
      <c r="H111" s="111"/>
      <c r="I111" s="111"/>
      <c r="J111" s="454">
        <f t="shared" si="2"/>
        <v>0</v>
      </c>
      <c r="K111" s="462"/>
      <c r="L111" s="188"/>
      <c r="M111" s="390" t="str">
        <f>Translations!$B$1278</f>
        <v>Hide row for reduced scope</v>
      </c>
    </row>
    <row r="112" spans="1:13" hidden="1" x14ac:dyDescent="0.25">
      <c r="A112" s="411"/>
      <c r="C112" s="112"/>
      <c r="D112" s="112"/>
      <c r="E112" s="111"/>
      <c r="F112" s="111"/>
      <c r="G112" s="111"/>
      <c r="H112" s="111"/>
      <c r="I112" s="111"/>
      <c r="J112" s="454">
        <f t="shared" si="2"/>
        <v>0</v>
      </c>
      <c r="K112" s="462"/>
      <c r="L112" s="188"/>
      <c r="M112" s="390" t="str">
        <f>Translations!$B$1278</f>
        <v>Hide row for reduced scope</v>
      </c>
    </row>
    <row r="113" spans="1:13" hidden="1" x14ac:dyDescent="0.25">
      <c r="A113" s="411"/>
      <c r="C113" s="112"/>
      <c r="D113" s="112"/>
      <c r="E113" s="111"/>
      <c r="F113" s="111"/>
      <c r="G113" s="111"/>
      <c r="H113" s="111"/>
      <c r="I113" s="111"/>
      <c r="J113" s="454">
        <f t="shared" si="2"/>
        <v>0</v>
      </c>
      <c r="K113" s="462"/>
      <c r="L113" s="188"/>
      <c r="M113" s="390" t="str">
        <f>Translations!$B$1278</f>
        <v>Hide row for reduced scope</v>
      </c>
    </row>
    <row r="114" spans="1:13" hidden="1" x14ac:dyDescent="0.25">
      <c r="A114" s="411"/>
      <c r="C114" s="112"/>
      <c r="D114" s="112"/>
      <c r="E114" s="111"/>
      <c r="F114" s="111"/>
      <c r="G114" s="111"/>
      <c r="H114" s="111"/>
      <c r="I114" s="111"/>
      <c r="J114" s="454">
        <f t="shared" si="2"/>
        <v>0</v>
      </c>
      <c r="K114" s="462"/>
      <c r="L114" s="188"/>
      <c r="M114" s="390" t="str">
        <f>Translations!$B$1278</f>
        <v>Hide row for reduced scope</v>
      </c>
    </row>
    <row r="115" spans="1:13" hidden="1" x14ac:dyDescent="0.25">
      <c r="A115" s="411"/>
      <c r="C115" s="112"/>
      <c r="D115" s="112"/>
      <c r="E115" s="111"/>
      <c r="F115" s="111"/>
      <c r="G115" s="111"/>
      <c r="H115" s="111"/>
      <c r="I115" s="111"/>
      <c r="J115" s="454">
        <f t="shared" si="2"/>
        <v>0</v>
      </c>
      <c r="K115" s="462"/>
      <c r="L115" s="188"/>
      <c r="M115" s="390" t="str">
        <f>Translations!$B$1278</f>
        <v>Hide row for reduced scope</v>
      </c>
    </row>
    <row r="116" spans="1:13" hidden="1" x14ac:dyDescent="0.25">
      <c r="A116" s="411"/>
      <c r="C116" s="112"/>
      <c r="D116" s="112"/>
      <c r="E116" s="111"/>
      <c r="F116" s="111"/>
      <c r="G116" s="111"/>
      <c r="H116" s="111"/>
      <c r="I116" s="111"/>
      <c r="J116" s="454">
        <f t="shared" si="2"/>
        <v>0</v>
      </c>
      <c r="K116" s="462"/>
      <c r="L116" s="188"/>
      <c r="M116" s="390" t="str">
        <f>Translations!$B$1278</f>
        <v>Hide row for reduced scope</v>
      </c>
    </row>
    <row r="117" spans="1:13" hidden="1" x14ac:dyDescent="0.25">
      <c r="A117" s="411"/>
      <c r="C117" s="112"/>
      <c r="D117" s="112"/>
      <c r="E117" s="111"/>
      <c r="F117" s="111"/>
      <c r="G117" s="111"/>
      <c r="H117" s="111"/>
      <c r="I117" s="111"/>
      <c r="J117" s="454">
        <f t="shared" si="2"/>
        <v>0</v>
      </c>
      <c r="K117" s="462"/>
      <c r="L117" s="188"/>
      <c r="M117" s="390" t="str">
        <f>Translations!$B$1278</f>
        <v>Hide row for reduced scope</v>
      </c>
    </row>
    <row r="118" spans="1:13" hidden="1" x14ac:dyDescent="0.25">
      <c r="A118" s="411"/>
      <c r="C118" s="112"/>
      <c r="D118" s="112"/>
      <c r="E118" s="111"/>
      <c r="F118" s="111"/>
      <c r="G118" s="111"/>
      <c r="H118" s="111"/>
      <c r="I118" s="111"/>
      <c r="J118" s="454">
        <f t="shared" si="2"/>
        <v>0</v>
      </c>
      <c r="K118" s="462"/>
      <c r="L118" s="188"/>
      <c r="M118" s="390" t="str">
        <f>Translations!$B$1278</f>
        <v>Hide row for reduced scope</v>
      </c>
    </row>
    <row r="119" spans="1:13" hidden="1" x14ac:dyDescent="0.25">
      <c r="A119" s="411"/>
      <c r="C119" s="201" t="str">
        <f>Translations!$B$998</f>
        <v>&lt; W razie potrzeby należy dodać dodatkowe wiersze powyżej tego wiersza &gt;</v>
      </c>
      <c r="D119" s="202"/>
      <c r="E119" s="203"/>
      <c r="F119" s="203"/>
      <c r="G119" s="203"/>
      <c r="H119" s="203"/>
      <c r="I119" s="204"/>
      <c r="J119" s="461"/>
      <c r="K119" s="463"/>
      <c r="L119" s="188"/>
      <c r="M119" s="390" t="str">
        <f>Translations!$B$1278</f>
        <v>Hide row for reduced scope</v>
      </c>
    </row>
    <row r="120" spans="1:13" ht="38.25" hidden="1" customHeight="1" thickBot="1" x14ac:dyDescent="0.3">
      <c r="A120" s="411"/>
      <c r="C120" s="1051" t="str">
        <f>Translations!$B$1002</f>
        <v>Aggregated CO2 emissions from all flights arriving at each MS from third countries:</v>
      </c>
      <c r="D120" s="1052"/>
      <c r="E120" s="223">
        <f>SUM(E94:E119)</f>
        <v>0</v>
      </c>
      <c r="F120" s="223">
        <f>SUM(F94:F119)</f>
        <v>0</v>
      </c>
      <c r="G120" s="223">
        <f>SUM(G94:G119)</f>
        <v>0</v>
      </c>
      <c r="H120" s="223">
        <f>SUM(H94:H119)</f>
        <v>0</v>
      </c>
      <c r="I120" s="223">
        <f>SUM(I94:I119)</f>
        <v>0</v>
      </c>
      <c r="J120" s="454">
        <f>SUM(E120:I120)</f>
        <v>0</v>
      </c>
      <c r="K120" s="457">
        <f>SUM(K94:K119)</f>
        <v>0</v>
      </c>
      <c r="M120" s="390" t="str">
        <f>Translations!$B$1278</f>
        <v>Hide row for reduced scope</v>
      </c>
    </row>
    <row r="121" spans="1:13" s="205" customFormat="1" x14ac:dyDescent="0.25">
      <c r="C121" s="208"/>
      <c r="D121" s="208"/>
      <c r="E121" s="208"/>
      <c r="F121" s="208"/>
      <c r="G121" s="208"/>
      <c r="H121" s="208"/>
      <c r="I121" s="208"/>
    </row>
    <row r="122" spans="1:13" s="205" customFormat="1" x14ac:dyDescent="0.25">
      <c r="A122" s="599"/>
      <c r="B122" s="599"/>
      <c r="C122" s="600"/>
      <c r="D122" s="600"/>
      <c r="E122" s="600"/>
      <c r="F122" s="600"/>
      <c r="G122" s="600"/>
      <c r="H122" s="600"/>
      <c r="I122" s="600"/>
      <c r="J122" s="599"/>
      <c r="K122" s="599"/>
      <c r="L122" s="599"/>
    </row>
    <row r="123" spans="1:13" s="205" customFormat="1" ht="15.6" x14ac:dyDescent="0.25">
      <c r="A123" s="599"/>
      <c r="B123" s="221" t="s">
        <v>1474</v>
      </c>
      <c r="C123" s="184" t="str">
        <f>Translations!$B$1245</f>
        <v>Szczegółowe dane dotyczące emisji - system CH ETS</v>
      </c>
      <c r="D123" s="184"/>
      <c r="E123" s="184"/>
      <c r="F123" s="184"/>
      <c r="G123" s="184"/>
      <c r="H123" s="184"/>
      <c r="I123" s="184"/>
      <c r="J123" s="184"/>
      <c r="K123" s="184"/>
      <c r="L123" s="599"/>
    </row>
    <row r="124" spans="1:13" s="205" customFormat="1" ht="5.0999999999999996" customHeight="1" x14ac:dyDescent="0.25">
      <c r="A124" s="599"/>
      <c r="C124" s="208"/>
      <c r="D124" s="208"/>
      <c r="E124" s="208"/>
      <c r="F124" s="208"/>
      <c r="G124" s="208"/>
      <c r="H124" s="208"/>
      <c r="I124" s="208"/>
      <c r="L124" s="599"/>
    </row>
    <row r="125" spans="1:13" ht="28.5" customHeight="1" x14ac:dyDescent="0.25">
      <c r="A125" s="601"/>
      <c r="B125" s="185" t="s">
        <v>244</v>
      </c>
      <c r="C125" s="1048" t="str">
        <f>Translations!$B$1280</f>
        <v>Poniższa tabela jest używana wyłącznie do celów kontroli. Należy upewnić się, że wartości ogółem są zgodne z wynikami w części 5(d). Poniższe części od (b) do (c) należy wypełnić nie naliczając podwójnie emisji.</v>
      </c>
      <c r="D125" s="926"/>
      <c r="E125" s="926"/>
      <c r="F125" s="926"/>
      <c r="G125" s="926"/>
      <c r="H125" s="926"/>
      <c r="I125" s="926"/>
      <c r="J125" s="926"/>
      <c r="K125" s="869"/>
      <c r="L125" s="601"/>
    </row>
    <row r="126" spans="1:13" ht="54" customHeight="1" x14ac:dyDescent="0.25">
      <c r="A126" s="601"/>
      <c r="B126" s="185"/>
      <c r="C126" s="1048" t="str">
        <f>Translations!$B$1281</f>
        <v>Uwaga: Można dodać więcej kolumn, jeżeli wykorzystywana jest większa liczba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v>
      </c>
      <c r="D126" s="1065"/>
      <c r="E126" s="1065"/>
      <c r="F126" s="1065"/>
      <c r="G126" s="1065"/>
      <c r="H126" s="1065"/>
      <c r="I126" s="1065"/>
      <c r="J126" s="1065"/>
      <c r="K126" s="869"/>
      <c r="L126" s="601"/>
    </row>
    <row r="127" spans="1:13" ht="25.5" customHeight="1" x14ac:dyDescent="0.25">
      <c r="A127" s="601"/>
      <c r="B127" s="185"/>
      <c r="C127" s="1048" t="str">
        <f>Translations!$B$978</f>
        <v>Uwaga: W tej części określa się wyłącznie emisje pochodzące z paliw kopalnych. Uwzględnia ona również emisje z biomasy, dla której nie udowodniono spełniania kryteriów zrównoważonego rozwoju.</v>
      </c>
      <c r="D127" s="1065"/>
      <c r="E127" s="1065"/>
      <c r="F127" s="1065"/>
      <c r="G127" s="1065"/>
      <c r="H127" s="1065"/>
      <c r="I127" s="1065"/>
      <c r="J127" s="1065"/>
      <c r="K127" s="869"/>
      <c r="L127" s="601"/>
    </row>
    <row r="128" spans="1:13" ht="13.8" thickBot="1" x14ac:dyDescent="0.3">
      <c r="A128" s="601"/>
      <c r="L128" s="601"/>
    </row>
    <row r="129" spans="1:13" x14ac:dyDescent="0.25">
      <c r="A129" s="601"/>
      <c r="C129" s="186"/>
      <c r="D129" s="187"/>
      <c r="E129" s="1055" t="str">
        <f>Translations!$B$979</f>
        <v>Emisje z każdego paliwa [t CO2]</v>
      </c>
      <c r="F129" s="1056"/>
      <c r="G129" s="1056"/>
      <c r="H129" s="1056"/>
      <c r="I129" s="1056"/>
      <c r="J129" s="1046" t="str">
        <f>Translations!$B$980</f>
        <v>OGÓŁEM 
[t CO2]</v>
      </c>
      <c r="K129" s="1044" t="str">
        <f>Translations!$B$1026</f>
        <v>Całkowita liczba lotów</v>
      </c>
      <c r="L129" s="602"/>
    </row>
    <row r="130" spans="1:13" ht="40.799999999999997" x14ac:dyDescent="0.25">
      <c r="A130" s="601"/>
      <c r="C130" s="189"/>
      <c r="D130" s="190"/>
      <c r="E130" s="763" t="str">
        <f>Translations!$B$981</f>
        <v>Naftowe paliwo lotnicze
(Jet A1 lub Jet A)</v>
      </c>
      <c r="F130" s="763" t="str">
        <f>Translations!$B$274</f>
        <v>Paliwo do silników odrzutowych (Jet B)</v>
      </c>
      <c r="G130" s="763" t="str">
        <f>Translations!$B$275</f>
        <v>Benzyna lotnicza (AvGas)</v>
      </c>
      <c r="H130" s="764" t="str">
        <f>Translations!$B$982</f>
        <v>Paliwo alternatywne 1</v>
      </c>
      <c r="I130" s="764" t="str">
        <f>Translations!$B$983</f>
        <v>&lt;dodaj więcej paliw przed tą kolumną&gt;</v>
      </c>
      <c r="J130" s="1073"/>
      <c r="K130" s="1045"/>
      <c r="L130" s="602"/>
      <c r="M130" s="389"/>
    </row>
    <row r="131" spans="1:13" ht="39.9" customHeight="1" x14ac:dyDescent="0.25">
      <c r="A131" s="601"/>
      <c r="B131" s="193" t="s">
        <v>1063</v>
      </c>
      <c r="C131" s="1061" t="str">
        <f>Translations!$B$1282</f>
        <v>Ogólna łączna ilość emisji CO2 ze wszystkich lotów objętych zakresem systemu CH ETS
(= B + C)</v>
      </c>
      <c r="D131" s="967"/>
      <c r="E131" s="223">
        <f>E132+E133</f>
        <v>0</v>
      </c>
      <c r="F131" s="223">
        <f>F132+F133</f>
        <v>0</v>
      </c>
      <c r="G131" s="223">
        <f>G132+G133</f>
        <v>0</v>
      </c>
      <c r="H131" s="223">
        <f>H132+H133</f>
        <v>0</v>
      </c>
      <c r="I131" s="223">
        <f>I132+I133</f>
        <v>0</v>
      </c>
      <c r="J131" s="454">
        <f>SUM(E131:I131)</f>
        <v>0</v>
      </c>
      <c r="K131" s="455">
        <f>K132+K133</f>
        <v>0</v>
      </c>
      <c r="L131" s="602"/>
    </row>
    <row r="132" spans="1:13" ht="39.9" customHeight="1" x14ac:dyDescent="0.25">
      <c r="A132" s="601"/>
      <c r="B132" s="193" t="s">
        <v>1062</v>
      </c>
      <c r="C132" s="1072" t="str">
        <f>Translations!$B$1283</f>
        <v>Szwajcarskie loty krajowe</v>
      </c>
      <c r="D132" s="1058"/>
      <c r="E132" s="595">
        <f>SUM(E142)</f>
        <v>0</v>
      </c>
      <c r="F132" s="595">
        <f t="shared" ref="F132:K132" si="3">SUM(F142)</f>
        <v>0</v>
      </c>
      <c r="G132" s="595">
        <f t="shared" si="3"/>
        <v>0</v>
      </c>
      <c r="H132" s="595">
        <f t="shared" si="3"/>
        <v>0</v>
      </c>
      <c r="I132" s="595">
        <f t="shared" si="3"/>
        <v>0</v>
      </c>
      <c r="J132" s="596">
        <f t="shared" si="3"/>
        <v>0</v>
      </c>
      <c r="K132" s="597">
        <f t="shared" si="3"/>
        <v>0</v>
      </c>
      <c r="L132" s="602"/>
    </row>
    <row r="133" spans="1:13" ht="39.9" customHeight="1" x14ac:dyDescent="0.25">
      <c r="A133" s="601"/>
      <c r="B133" s="193" t="s">
        <v>1060</v>
      </c>
      <c r="C133" s="1072" t="str">
        <f>Translations!$B$1284</f>
        <v>Loty ze Szwajcarii do państw EOG</v>
      </c>
      <c r="D133" s="1058"/>
      <c r="E133" s="212">
        <f>SUM(E179)</f>
        <v>0</v>
      </c>
      <c r="F133" s="212">
        <f t="shared" ref="F133:K133" si="4">SUM(F179)</f>
        <v>0</v>
      </c>
      <c r="G133" s="212">
        <f t="shared" si="4"/>
        <v>0</v>
      </c>
      <c r="H133" s="212">
        <f t="shared" si="4"/>
        <v>0</v>
      </c>
      <c r="I133" s="212">
        <f t="shared" si="4"/>
        <v>0</v>
      </c>
      <c r="J133" s="596">
        <f t="shared" si="4"/>
        <v>0</v>
      </c>
      <c r="K133" s="598">
        <f t="shared" si="4"/>
        <v>0</v>
      </c>
      <c r="L133" s="602"/>
    </row>
    <row r="134" spans="1:13" ht="25.5" customHeight="1" x14ac:dyDescent="0.25">
      <c r="A134" s="601"/>
      <c r="C134" s="1043" t="str">
        <f>Translations!$B$1035</f>
        <v>Proszę zauważyć, że wartość ta powinna zawierać wyłącznie emisje podlegające raportowaniu w ramach systemu CH ETS, tzn. w odniesieniu do zredukowanego zakresu operacji lotniczych objętych systemem.</v>
      </c>
      <c r="D134" s="1043"/>
      <c r="E134" s="1043"/>
      <c r="F134" s="1043"/>
      <c r="G134" s="1043"/>
      <c r="H134" s="1043"/>
      <c r="I134" s="1043"/>
      <c r="J134" s="1043"/>
      <c r="K134" s="1043"/>
      <c r="L134" s="601"/>
    </row>
    <row r="135" spans="1:13" x14ac:dyDescent="0.25">
      <c r="A135" s="601"/>
      <c r="C135" s="183" t="str">
        <f>Translations!$B$1285</f>
        <v>Emisje całkowite wprowadzone w części 5(d):</v>
      </c>
      <c r="F135" s="225">
        <f>INDICATOR_CHETS_TotalEmissions</f>
        <v>0</v>
      </c>
      <c r="G135" s="227" t="s">
        <v>1016</v>
      </c>
      <c r="L135" s="601"/>
    </row>
    <row r="136" spans="1:13" ht="25.5" customHeight="1" x14ac:dyDescent="0.25">
      <c r="A136" s="601"/>
      <c r="C136" s="1040" t="str">
        <f>Translations!$B$990</f>
        <v>Różnica w stosunku do danych wprowadzonych w tym arkuszu:</v>
      </c>
      <c r="D136" s="1040"/>
      <c r="E136" s="1041"/>
      <c r="F136" s="226">
        <f>F135-J131</f>
        <v>0</v>
      </c>
      <c r="G136" s="227" t="s">
        <v>1016</v>
      </c>
      <c r="L136" s="601"/>
    </row>
    <row r="137" spans="1:13" x14ac:dyDescent="0.25">
      <c r="A137" s="601"/>
      <c r="L137" s="601"/>
    </row>
    <row r="138" spans="1:13" s="205" customFormat="1" x14ac:dyDescent="0.25">
      <c r="A138" s="599"/>
      <c r="B138" s="185" t="s">
        <v>247</v>
      </c>
      <c r="C138" s="208" t="str">
        <f>Translations!$B$1286</f>
        <v>Loty krajowe:</v>
      </c>
      <c r="D138" s="208"/>
      <c r="E138" s="208"/>
      <c r="F138" s="208"/>
      <c r="G138" s="208"/>
      <c r="H138" s="208"/>
      <c r="I138" s="208"/>
      <c r="L138" s="599"/>
    </row>
    <row r="139" spans="1:13" s="205" customFormat="1" ht="25.5" customHeight="1" thickBot="1" x14ac:dyDescent="0.3">
      <c r="A139" s="599"/>
      <c r="C139" s="1071" t="str">
        <f>Translations!$B$1144</f>
        <v>Proszę wypełnić poniższą tabelę odpowiednimi danymi w odniesieniu do roku sprawozdawczego. Proszę zwrócić uwagę, że na potrzeby obliczenia tych emisji NALEŻY WYKORZYSTAĆ wskaźniki emisji zamieszczone w sekcji 5 (b).</v>
      </c>
      <c r="D139" s="869"/>
      <c r="E139" s="869"/>
      <c r="F139" s="869"/>
      <c r="G139" s="869"/>
      <c r="H139" s="869"/>
      <c r="I139" s="869"/>
      <c r="J139" s="869"/>
      <c r="K139" s="869"/>
      <c r="L139" s="599"/>
    </row>
    <row r="140" spans="1:13" s="205" customFormat="1" x14ac:dyDescent="0.25">
      <c r="A140" s="599"/>
      <c r="C140" s="766"/>
      <c r="D140" s="767"/>
      <c r="E140" s="1055" t="str">
        <f>Translations!$B$979</f>
        <v>Emisje z każdego paliwa [t CO2]</v>
      </c>
      <c r="F140" s="1056"/>
      <c r="G140" s="1056"/>
      <c r="H140" s="1056"/>
      <c r="I140" s="1056"/>
      <c r="J140" s="1046" t="str">
        <f>Translations!$B$980</f>
        <v>OGÓŁEM 
[t CO2]</v>
      </c>
      <c r="K140" s="1044" t="str">
        <f>Translations!$B$1026</f>
        <v>Całkowita liczba lotów</v>
      </c>
      <c r="L140" s="599"/>
    </row>
    <row r="141" spans="1:13" s="205" customFormat="1" ht="40.799999999999997" x14ac:dyDescent="0.25">
      <c r="A141" s="599"/>
      <c r="C141" s="1063" t="str">
        <f>Translations!$B$1287</f>
        <v>Państwo wylotu i przylotu</v>
      </c>
      <c r="D141" s="1064"/>
      <c r="E141" s="763" t="str">
        <f>Translations!$B$981</f>
        <v>Naftowe paliwo lotnicze
(Jet A1 lub Jet A)</v>
      </c>
      <c r="F141" s="763" t="str">
        <f>Translations!$B$274</f>
        <v>Paliwo do silników odrzutowych (Jet B)</v>
      </c>
      <c r="G141" s="763" t="str">
        <f>Translations!$B$275</f>
        <v>Benzyna lotnicza (AvGas)</v>
      </c>
      <c r="H141" s="764" t="str">
        <f>Translations!$B$982</f>
        <v>Paliwo alternatywne 1</v>
      </c>
      <c r="I141" s="764" t="str">
        <f>Translations!$B$983</f>
        <v>&lt;dodaj więcej paliw przed tą kolumną&gt;</v>
      </c>
      <c r="J141" s="1047"/>
      <c r="K141" s="1045"/>
      <c r="L141" s="599"/>
    </row>
    <row r="142" spans="1:13" s="205" customFormat="1" x14ac:dyDescent="0.25">
      <c r="A142" s="599"/>
      <c r="C142" s="196" t="str">
        <f>Translations!$B$574</f>
        <v>Szwajcaria</v>
      </c>
      <c r="D142" s="197"/>
      <c r="E142" s="113"/>
      <c r="F142" s="113"/>
      <c r="G142" s="113"/>
      <c r="H142" s="113"/>
      <c r="I142" s="113"/>
      <c r="J142" s="458">
        <f t="shared" ref="J142" si="5">SUM(E142:I142)</f>
        <v>0</v>
      </c>
      <c r="K142" s="459"/>
      <c r="L142" s="599"/>
    </row>
    <row r="143" spans="1:13" s="205" customFormat="1" x14ac:dyDescent="0.25">
      <c r="A143" s="599"/>
      <c r="C143" s="208"/>
      <c r="D143" s="208"/>
      <c r="E143" s="208"/>
      <c r="F143" s="208"/>
      <c r="G143" s="208"/>
      <c r="H143" s="208"/>
      <c r="I143" s="208"/>
      <c r="L143" s="599"/>
    </row>
    <row r="144" spans="1:13" s="205" customFormat="1" x14ac:dyDescent="0.25">
      <c r="A144" s="599"/>
      <c r="B144" s="185" t="s">
        <v>283</v>
      </c>
      <c r="C144" s="1069" t="str">
        <f>Translations!$B$1288</f>
        <v>Łączna ilość emisji CO2 ze wszystkich lotów wylatujących ze Szwajcarii do państwa członkowskiego EOG:</v>
      </c>
      <c r="D144" s="1070"/>
      <c r="E144" s="1070"/>
      <c r="F144" s="1070"/>
      <c r="G144" s="1070"/>
      <c r="H144" s="1070"/>
      <c r="I144" s="1070"/>
      <c r="J144" s="1070"/>
      <c r="K144" s="183"/>
      <c r="L144" s="599"/>
    </row>
    <row r="145" spans="1:12" s="205" customFormat="1" ht="25.5" customHeight="1" thickBot="1" x14ac:dyDescent="0.3">
      <c r="A145" s="599"/>
      <c r="C145" s="1071" t="str">
        <f>Translations!$B$1144</f>
        <v>Proszę wypełnić poniższą tabelę odpowiednimi danymi w odniesieniu do roku sprawozdawczego. Proszę zwrócić uwagę, że na potrzeby obliczenia tych emisji NALEŻY WYKORZYSTAĆ wskaźniki emisji zamieszczone w sekcji 5 (b).</v>
      </c>
      <c r="D145" s="869"/>
      <c r="E145" s="869"/>
      <c r="F145" s="869"/>
      <c r="G145" s="869"/>
      <c r="H145" s="869"/>
      <c r="I145" s="869"/>
      <c r="J145" s="869"/>
      <c r="K145" s="869"/>
      <c r="L145" s="599"/>
    </row>
    <row r="146" spans="1:12" s="205" customFormat="1" x14ac:dyDescent="0.25">
      <c r="A146" s="599"/>
      <c r="C146" s="194"/>
      <c r="D146" s="195"/>
      <c r="E146" s="1053" t="str">
        <f>Translations!$B$979</f>
        <v>Emisje z każdego paliwa [t CO2]</v>
      </c>
      <c r="F146" s="1054"/>
      <c r="G146" s="1054"/>
      <c r="H146" s="1054"/>
      <c r="I146" s="1054"/>
      <c r="J146" s="1046" t="str">
        <f>Translations!$B$980</f>
        <v>OGÓŁEM 
[t CO2]</v>
      </c>
      <c r="K146" s="1044" t="str">
        <f>Translations!$B$1026</f>
        <v>Całkowita liczba lotów</v>
      </c>
      <c r="L146" s="599"/>
    </row>
    <row r="147" spans="1:12" s="205" customFormat="1" ht="40.799999999999997" x14ac:dyDescent="0.25">
      <c r="A147" s="599"/>
      <c r="C147" s="200" t="str">
        <f>Translations!$B$996</f>
        <v>Państwo członkowskie wylotu</v>
      </c>
      <c r="D147" s="200" t="str">
        <f>Translations!$B$997</f>
        <v>Państwo przylotu</v>
      </c>
      <c r="E147" s="191" t="str">
        <f>Translations!$B$981</f>
        <v>Naftowe paliwo lotnicze
(Jet A1 lub Jet A)</v>
      </c>
      <c r="F147" s="191" t="str">
        <f>Translations!$B$274</f>
        <v>Paliwo do silników odrzutowych (Jet B)</v>
      </c>
      <c r="G147" s="191" t="str">
        <f>Translations!$B$275</f>
        <v>Benzyna lotnicza (AvGas)</v>
      </c>
      <c r="H147" s="192" t="str">
        <f>Translations!$B$982</f>
        <v>Paliwo alternatywne 1</v>
      </c>
      <c r="I147" s="192" t="str">
        <f>Translations!$B$983</f>
        <v>&lt;dodaj więcej paliw przed tą kolumną&gt;</v>
      </c>
      <c r="J147" s="1047"/>
      <c r="K147" s="1045"/>
      <c r="L147" s="599"/>
    </row>
    <row r="148" spans="1:12" s="205" customFormat="1" x14ac:dyDescent="0.25">
      <c r="A148" s="599"/>
      <c r="C148" s="196" t="str">
        <f>Translations!$B$574</f>
        <v>Szwajcaria</v>
      </c>
      <c r="D148" s="196" t="str">
        <f>Translations!$B$369</f>
        <v>Austria</v>
      </c>
      <c r="E148" s="111"/>
      <c r="F148" s="111"/>
      <c r="G148" s="111"/>
      <c r="H148" s="111"/>
      <c r="I148" s="111"/>
      <c r="J148" s="454">
        <f t="shared" ref="J148:J178" si="6">SUM(E148:I148)</f>
        <v>0</v>
      </c>
      <c r="K148" s="462"/>
      <c r="L148" s="599"/>
    </row>
    <row r="149" spans="1:12" s="205" customFormat="1" x14ac:dyDescent="0.25">
      <c r="A149" s="599"/>
      <c r="C149" s="196" t="str">
        <f>Translations!$B$574</f>
        <v>Szwajcaria</v>
      </c>
      <c r="D149" s="196" t="str">
        <f>Translations!$B$370</f>
        <v>Belgia</v>
      </c>
      <c r="E149" s="111"/>
      <c r="F149" s="111"/>
      <c r="G149" s="111"/>
      <c r="H149" s="111"/>
      <c r="I149" s="111"/>
      <c r="J149" s="454">
        <f t="shared" si="6"/>
        <v>0</v>
      </c>
      <c r="K149" s="462"/>
      <c r="L149" s="599"/>
    </row>
    <row r="150" spans="1:12" s="205" customFormat="1" x14ac:dyDescent="0.25">
      <c r="A150" s="599"/>
      <c r="C150" s="196" t="str">
        <f>Translations!$B$574</f>
        <v>Szwajcaria</v>
      </c>
      <c r="D150" s="196" t="str">
        <f>Translations!$B$371</f>
        <v>Bułgaria</v>
      </c>
      <c r="E150" s="111"/>
      <c r="F150" s="111"/>
      <c r="G150" s="111"/>
      <c r="H150" s="111"/>
      <c r="I150" s="111"/>
      <c r="J150" s="454">
        <f t="shared" si="6"/>
        <v>0</v>
      </c>
      <c r="K150" s="462"/>
      <c r="L150" s="599"/>
    </row>
    <row r="151" spans="1:12" s="205" customFormat="1" x14ac:dyDescent="0.25">
      <c r="A151" s="599"/>
      <c r="C151" s="196" t="str">
        <f>Translations!$B$574</f>
        <v>Szwajcaria</v>
      </c>
      <c r="D151" s="196" t="str">
        <f>Translations!$B$372</f>
        <v>Chorwacja</v>
      </c>
      <c r="E151" s="111"/>
      <c r="F151" s="111"/>
      <c r="G151" s="111"/>
      <c r="H151" s="111"/>
      <c r="I151" s="111"/>
      <c r="J151" s="454">
        <f t="shared" si="6"/>
        <v>0</v>
      </c>
      <c r="K151" s="462"/>
      <c r="L151" s="599"/>
    </row>
    <row r="152" spans="1:12" s="205" customFormat="1" x14ac:dyDescent="0.25">
      <c r="A152" s="599"/>
      <c r="C152" s="196" t="str">
        <f>Translations!$B$574</f>
        <v>Szwajcaria</v>
      </c>
      <c r="D152" s="196" t="str">
        <f>Translations!$B$373</f>
        <v>Cypr</v>
      </c>
      <c r="E152" s="111"/>
      <c r="F152" s="111"/>
      <c r="G152" s="111"/>
      <c r="H152" s="111"/>
      <c r="I152" s="111"/>
      <c r="J152" s="454">
        <f t="shared" si="6"/>
        <v>0</v>
      </c>
      <c r="K152" s="462"/>
      <c r="L152" s="599"/>
    </row>
    <row r="153" spans="1:12" s="205" customFormat="1" x14ac:dyDescent="0.25">
      <c r="A153" s="599"/>
      <c r="C153" s="196" t="str">
        <f>Translations!$B$574</f>
        <v>Szwajcaria</v>
      </c>
      <c r="D153" s="196" t="str">
        <f>Translations!$B$374</f>
        <v>Czechy</v>
      </c>
      <c r="E153" s="111"/>
      <c r="F153" s="111"/>
      <c r="G153" s="111"/>
      <c r="H153" s="111"/>
      <c r="I153" s="111"/>
      <c r="J153" s="454">
        <f t="shared" si="6"/>
        <v>0</v>
      </c>
      <c r="K153" s="462"/>
      <c r="L153" s="599"/>
    </row>
    <row r="154" spans="1:12" s="205" customFormat="1" x14ac:dyDescent="0.25">
      <c r="A154" s="599"/>
      <c r="C154" s="196" t="str">
        <f>Translations!$B$574</f>
        <v>Szwajcaria</v>
      </c>
      <c r="D154" s="196" t="str">
        <f>Translations!$B$375</f>
        <v>Dania</v>
      </c>
      <c r="E154" s="111"/>
      <c r="F154" s="111"/>
      <c r="G154" s="111"/>
      <c r="H154" s="111"/>
      <c r="I154" s="111"/>
      <c r="J154" s="454">
        <f t="shared" si="6"/>
        <v>0</v>
      </c>
      <c r="K154" s="462"/>
      <c r="L154" s="599"/>
    </row>
    <row r="155" spans="1:12" s="205" customFormat="1" x14ac:dyDescent="0.25">
      <c r="A155" s="599"/>
      <c r="C155" s="196" t="str">
        <f>Translations!$B$574</f>
        <v>Szwajcaria</v>
      </c>
      <c r="D155" s="196" t="str">
        <f>Translations!$B$376</f>
        <v>Estonia</v>
      </c>
      <c r="E155" s="111"/>
      <c r="F155" s="111"/>
      <c r="G155" s="111"/>
      <c r="H155" s="111"/>
      <c r="I155" s="111"/>
      <c r="J155" s="454">
        <f t="shared" si="6"/>
        <v>0</v>
      </c>
      <c r="K155" s="462"/>
      <c r="L155" s="599"/>
    </row>
    <row r="156" spans="1:12" s="205" customFormat="1" x14ac:dyDescent="0.25">
      <c r="A156" s="599"/>
      <c r="C156" s="196" t="str">
        <f>Translations!$B$574</f>
        <v>Szwajcaria</v>
      </c>
      <c r="D156" s="196" t="str">
        <f>Translations!$B$377</f>
        <v>Finlandia</v>
      </c>
      <c r="E156" s="111"/>
      <c r="F156" s="111"/>
      <c r="G156" s="111"/>
      <c r="H156" s="111"/>
      <c r="I156" s="111"/>
      <c r="J156" s="454">
        <f t="shared" si="6"/>
        <v>0</v>
      </c>
      <c r="K156" s="462"/>
      <c r="L156" s="599"/>
    </row>
    <row r="157" spans="1:12" s="205" customFormat="1" x14ac:dyDescent="0.25">
      <c r="A157" s="599"/>
      <c r="C157" s="196" t="str">
        <f>Translations!$B$574</f>
        <v>Szwajcaria</v>
      </c>
      <c r="D157" s="196" t="str">
        <f>Translations!$B$378</f>
        <v>Francja</v>
      </c>
      <c r="E157" s="111"/>
      <c r="F157" s="111"/>
      <c r="G157" s="111"/>
      <c r="H157" s="111"/>
      <c r="I157" s="111"/>
      <c r="J157" s="454">
        <f t="shared" si="6"/>
        <v>0</v>
      </c>
      <c r="K157" s="462"/>
      <c r="L157" s="599"/>
    </row>
    <row r="158" spans="1:12" s="205" customFormat="1" x14ac:dyDescent="0.25">
      <c r="A158" s="599"/>
      <c r="C158" s="196" t="str">
        <f>Translations!$B$574</f>
        <v>Szwajcaria</v>
      </c>
      <c r="D158" s="196" t="str">
        <f>Translations!$B$379</f>
        <v>Niemcy</v>
      </c>
      <c r="E158" s="111"/>
      <c r="F158" s="111"/>
      <c r="G158" s="111"/>
      <c r="H158" s="111"/>
      <c r="I158" s="111"/>
      <c r="J158" s="454">
        <f t="shared" ref="J158:J165" si="7">SUM(E158:I158)</f>
        <v>0</v>
      </c>
      <c r="K158" s="462"/>
      <c r="L158" s="599"/>
    </row>
    <row r="159" spans="1:12" s="205" customFormat="1" x14ac:dyDescent="0.25">
      <c r="A159" s="599"/>
      <c r="C159" s="196" t="str">
        <f>Translations!$B$574</f>
        <v>Szwajcaria</v>
      </c>
      <c r="D159" s="196" t="str">
        <f>Translations!$B$380</f>
        <v>Grecja</v>
      </c>
      <c r="E159" s="111"/>
      <c r="F159" s="111"/>
      <c r="G159" s="111"/>
      <c r="H159" s="111"/>
      <c r="I159" s="111"/>
      <c r="J159" s="454">
        <f t="shared" si="7"/>
        <v>0</v>
      </c>
      <c r="K159" s="462"/>
      <c r="L159" s="599"/>
    </row>
    <row r="160" spans="1:12" s="205" customFormat="1" x14ac:dyDescent="0.25">
      <c r="A160" s="599"/>
      <c r="C160" s="196" t="str">
        <f>Translations!$B$574</f>
        <v>Szwajcaria</v>
      </c>
      <c r="D160" s="196" t="str">
        <f>Translations!$B$381</f>
        <v>Węgry</v>
      </c>
      <c r="E160" s="111"/>
      <c r="F160" s="111"/>
      <c r="G160" s="111"/>
      <c r="H160" s="111"/>
      <c r="I160" s="111"/>
      <c r="J160" s="454">
        <f t="shared" si="7"/>
        <v>0</v>
      </c>
      <c r="K160" s="462"/>
      <c r="L160" s="599"/>
    </row>
    <row r="161" spans="1:12" s="205" customFormat="1" x14ac:dyDescent="0.25">
      <c r="A161" s="599"/>
      <c r="C161" s="196" t="str">
        <f>Translations!$B$574</f>
        <v>Szwajcaria</v>
      </c>
      <c r="D161" s="198" t="str">
        <f>Translations!$B$382</f>
        <v>Islandia</v>
      </c>
      <c r="E161" s="111"/>
      <c r="F161" s="111"/>
      <c r="G161" s="111"/>
      <c r="H161" s="111"/>
      <c r="I161" s="111"/>
      <c r="J161" s="454">
        <f t="shared" si="7"/>
        <v>0</v>
      </c>
      <c r="K161" s="462"/>
      <c r="L161" s="599"/>
    </row>
    <row r="162" spans="1:12" s="205" customFormat="1" x14ac:dyDescent="0.25">
      <c r="A162" s="599"/>
      <c r="C162" s="196" t="str">
        <f>Translations!$B$574</f>
        <v>Szwajcaria</v>
      </c>
      <c r="D162" s="196" t="str">
        <f>Translations!$B$383</f>
        <v>Irlandia</v>
      </c>
      <c r="E162" s="111"/>
      <c r="F162" s="111"/>
      <c r="G162" s="111"/>
      <c r="H162" s="111"/>
      <c r="I162" s="111"/>
      <c r="J162" s="454">
        <f t="shared" si="7"/>
        <v>0</v>
      </c>
      <c r="K162" s="462"/>
      <c r="L162" s="599"/>
    </row>
    <row r="163" spans="1:12" s="205" customFormat="1" x14ac:dyDescent="0.25">
      <c r="A163" s="599"/>
      <c r="C163" s="196" t="str">
        <f>Translations!$B$574</f>
        <v>Szwajcaria</v>
      </c>
      <c r="D163" s="196" t="str">
        <f>Translations!$B$384</f>
        <v>Włochy</v>
      </c>
      <c r="E163" s="111"/>
      <c r="F163" s="111"/>
      <c r="G163" s="111"/>
      <c r="H163" s="111"/>
      <c r="I163" s="111"/>
      <c r="J163" s="454">
        <f t="shared" si="7"/>
        <v>0</v>
      </c>
      <c r="K163" s="462"/>
      <c r="L163" s="599"/>
    </row>
    <row r="164" spans="1:12" s="205" customFormat="1" x14ac:dyDescent="0.25">
      <c r="A164" s="599"/>
      <c r="C164" s="196" t="str">
        <f>Translations!$B$574</f>
        <v>Szwajcaria</v>
      </c>
      <c r="D164" s="196" t="str">
        <f>Translations!$B$385</f>
        <v>Łotwa</v>
      </c>
      <c r="E164" s="111"/>
      <c r="F164" s="111"/>
      <c r="G164" s="111"/>
      <c r="H164" s="111"/>
      <c r="I164" s="111"/>
      <c r="J164" s="454">
        <f t="shared" si="7"/>
        <v>0</v>
      </c>
      <c r="K164" s="462"/>
      <c r="L164" s="599"/>
    </row>
    <row r="165" spans="1:12" s="205" customFormat="1" x14ac:dyDescent="0.25">
      <c r="A165" s="599"/>
      <c r="C165" s="196" t="str">
        <f>Translations!$B$574</f>
        <v>Szwajcaria</v>
      </c>
      <c r="D165" s="198" t="str">
        <f>Translations!$B$386</f>
        <v>Liechtenstein</v>
      </c>
      <c r="E165" s="111"/>
      <c r="F165" s="111"/>
      <c r="G165" s="111"/>
      <c r="H165" s="111"/>
      <c r="I165" s="111"/>
      <c r="J165" s="454">
        <f t="shared" si="7"/>
        <v>0</v>
      </c>
      <c r="K165" s="462"/>
      <c r="L165" s="599"/>
    </row>
    <row r="166" spans="1:12" s="205" customFormat="1" x14ac:dyDescent="0.25">
      <c r="A166" s="599"/>
      <c r="C166" s="196" t="str">
        <f>Translations!$B$574</f>
        <v>Szwajcaria</v>
      </c>
      <c r="D166" s="196" t="str">
        <f>Translations!$B$387</f>
        <v>Litwa</v>
      </c>
      <c r="E166" s="111"/>
      <c r="F166" s="111"/>
      <c r="G166" s="111"/>
      <c r="H166" s="111"/>
      <c r="I166" s="111"/>
      <c r="J166" s="454">
        <f t="shared" si="6"/>
        <v>0</v>
      </c>
      <c r="K166" s="462"/>
      <c r="L166" s="599"/>
    </row>
    <row r="167" spans="1:12" s="205" customFormat="1" x14ac:dyDescent="0.25">
      <c r="A167" s="599"/>
      <c r="C167" s="196" t="str">
        <f>Translations!$B$574</f>
        <v>Szwajcaria</v>
      </c>
      <c r="D167" s="196" t="str">
        <f>Translations!$B$388</f>
        <v>Luksemburg</v>
      </c>
      <c r="E167" s="111"/>
      <c r="F167" s="111"/>
      <c r="G167" s="111"/>
      <c r="H167" s="111"/>
      <c r="I167" s="111"/>
      <c r="J167" s="454">
        <f t="shared" si="6"/>
        <v>0</v>
      </c>
      <c r="K167" s="462"/>
      <c r="L167" s="599"/>
    </row>
    <row r="168" spans="1:12" s="205" customFormat="1" x14ac:dyDescent="0.25">
      <c r="A168" s="599"/>
      <c r="C168" s="196" t="str">
        <f>Translations!$B$574</f>
        <v>Szwajcaria</v>
      </c>
      <c r="D168" s="196" t="str">
        <f>Translations!$B$389</f>
        <v>Malta</v>
      </c>
      <c r="E168" s="111"/>
      <c r="F168" s="111"/>
      <c r="G168" s="111"/>
      <c r="H168" s="111"/>
      <c r="I168" s="111"/>
      <c r="J168" s="454">
        <f t="shared" si="6"/>
        <v>0</v>
      </c>
      <c r="K168" s="462"/>
      <c r="L168" s="599"/>
    </row>
    <row r="169" spans="1:12" s="205" customFormat="1" x14ac:dyDescent="0.25">
      <c r="A169" s="599"/>
      <c r="C169" s="196" t="str">
        <f>Translations!$B$574</f>
        <v>Szwajcaria</v>
      </c>
      <c r="D169" s="196" t="str">
        <f>Translations!$B$390</f>
        <v>Holandia</v>
      </c>
      <c r="E169" s="111"/>
      <c r="F169" s="111"/>
      <c r="G169" s="111"/>
      <c r="H169" s="111"/>
      <c r="I169" s="111"/>
      <c r="J169" s="454">
        <f t="shared" si="6"/>
        <v>0</v>
      </c>
      <c r="K169" s="462"/>
      <c r="L169" s="599"/>
    </row>
    <row r="170" spans="1:12" s="205" customFormat="1" x14ac:dyDescent="0.25">
      <c r="A170" s="599"/>
      <c r="C170" s="196" t="str">
        <f>Translations!$B$574</f>
        <v>Szwajcaria</v>
      </c>
      <c r="D170" s="198" t="str">
        <f>Translations!$B$391</f>
        <v>Norwegia</v>
      </c>
      <c r="E170" s="111"/>
      <c r="F170" s="111"/>
      <c r="G170" s="111"/>
      <c r="H170" s="111"/>
      <c r="I170" s="111"/>
      <c r="J170" s="454">
        <f t="shared" si="6"/>
        <v>0</v>
      </c>
      <c r="K170" s="462"/>
      <c r="L170" s="599"/>
    </row>
    <row r="171" spans="1:12" s="205" customFormat="1" x14ac:dyDescent="0.25">
      <c r="A171" s="599"/>
      <c r="C171" s="196" t="str">
        <f>Translations!$B$574</f>
        <v>Szwajcaria</v>
      </c>
      <c r="D171" s="196" t="str">
        <f>Translations!$B$392</f>
        <v>Polska</v>
      </c>
      <c r="E171" s="111"/>
      <c r="F171" s="111"/>
      <c r="G171" s="111"/>
      <c r="H171" s="111"/>
      <c r="I171" s="111"/>
      <c r="J171" s="454">
        <f t="shared" si="6"/>
        <v>0</v>
      </c>
      <c r="K171" s="462"/>
      <c r="L171" s="599"/>
    </row>
    <row r="172" spans="1:12" s="205" customFormat="1" x14ac:dyDescent="0.25">
      <c r="A172" s="599"/>
      <c r="C172" s="196" t="str">
        <f>Translations!$B$574</f>
        <v>Szwajcaria</v>
      </c>
      <c r="D172" s="196" t="str">
        <f>Translations!$B$393</f>
        <v>Portugalia</v>
      </c>
      <c r="E172" s="111"/>
      <c r="F172" s="111"/>
      <c r="G172" s="111"/>
      <c r="H172" s="111"/>
      <c r="I172" s="111"/>
      <c r="J172" s="454">
        <f t="shared" si="6"/>
        <v>0</v>
      </c>
      <c r="K172" s="462"/>
      <c r="L172" s="599"/>
    </row>
    <row r="173" spans="1:12" s="205" customFormat="1" x14ac:dyDescent="0.25">
      <c r="A173" s="599"/>
      <c r="C173" s="196" t="str">
        <f>Translations!$B$574</f>
        <v>Szwajcaria</v>
      </c>
      <c r="D173" s="196" t="str">
        <f>Translations!$B$394</f>
        <v>Rumunia</v>
      </c>
      <c r="E173" s="111"/>
      <c r="F173" s="111"/>
      <c r="G173" s="111"/>
      <c r="H173" s="111"/>
      <c r="I173" s="111"/>
      <c r="J173" s="454">
        <f t="shared" si="6"/>
        <v>0</v>
      </c>
      <c r="K173" s="462"/>
      <c r="L173" s="599"/>
    </row>
    <row r="174" spans="1:12" s="205" customFormat="1" x14ac:dyDescent="0.25">
      <c r="A174" s="599"/>
      <c r="C174" s="196" t="str">
        <f>Translations!$B$574</f>
        <v>Szwajcaria</v>
      </c>
      <c r="D174" s="196" t="str">
        <f>Translations!$B$395</f>
        <v>Słowacja</v>
      </c>
      <c r="E174" s="111"/>
      <c r="F174" s="111"/>
      <c r="G174" s="111"/>
      <c r="H174" s="111"/>
      <c r="I174" s="111"/>
      <c r="J174" s="454">
        <f t="shared" si="6"/>
        <v>0</v>
      </c>
      <c r="K174" s="462"/>
      <c r="L174" s="599"/>
    </row>
    <row r="175" spans="1:12" s="205" customFormat="1" x14ac:dyDescent="0.25">
      <c r="A175" s="599"/>
      <c r="C175" s="196" t="str">
        <f>Translations!$B$574</f>
        <v>Szwajcaria</v>
      </c>
      <c r="D175" s="196" t="str">
        <f>Translations!$B$396</f>
        <v>Słowenia</v>
      </c>
      <c r="E175" s="111"/>
      <c r="F175" s="111"/>
      <c r="G175" s="111"/>
      <c r="H175" s="111"/>
      <c r="I175" s="111"/>
      <c r="J175" s="454">
        <f t="shared" si="6"/>
        <v>0</v>
      </c>
      <c r="K175" s="462"/>
      <c r="L175" s="599"/>
    </row>
    <row r="176" spans="1:12" s="205" customFormat="1" x14ac:dyDescent="0.25">
      <c r="A176" s="599"/>
      <c r="C176" s="196" t="str">
        <f>Translations!$B$574</f>
        <v>Szwajcaria</v>
      </c>
      <c r="D176" s="196" t="str">
        <f>Translations!$B$397</f>
        <v>Hiszpania</v>
      </c>
      <c r="E176" s="111"/>
      <c r="F176" s="111"/>
      <c r="G176" s="111"/>
      <c r="H176" s="111"/>
      <c r="I176" s="111"/>
      <c r="J176" s="454">
        <f t="shared" si="6"/>
        <v>0</v>
      </c>
      <c r="K176" s="462"/>
      <c r="L176" s="599"/>
    </row>
    <row r="177" spans="1:12" s="205" customFormat="1" x14ac:dyDescent="0.25">
      <c r="A177" s="599"/>
      <c r="C177" s="196" t="str">
        <f>Translations!$B$574</f>
        <v>Szwajcaria</v>
      </c>
      <c r="D177" s="196" t="str">
        <f>Translations!$B$398</f>
        <v>Szwecja</v>
      </c>
      <c r="E177" s="111"/>
      <c r="F177" s="111"/>
      <c r="G177" s="111"/>
      <c r="H177" s="111"/>
      <c r="I177" s="111"/>
      <c r="J177" s="454">
        <f t="shared" si="6"/>
        <v>0</v>
      </c>
      <c r="K177" s="462"/>
      <c r="L177" s="599"/>
    </row>
    <row r="178" spans="1:12" s="205" customFormat="1" x14ac:dyDescent="0.25">
      <c r="A178" s="599"/>
      <c r="C178" s="196" t="str">
        <f>Translations!$B$574</f>
        <v>Szwajcaria</v>
      </c>
      <c r="D178" s="196" t="str">
        <f>Translations!$B$399</f>
        <v>Zjednoczone Królestwo</v>
      </c>
      <c r="E178" s="111"/>
      <c r="F178" s="111"/>
      <c r="G178" s="111"/>
      <c r="H178" s="111"/>
      <c r="I178" s="111"/>
      <c r="J178" s="454">
        <f t="shared" si="6"/>
        <v>0</v>
      </c>
      <c r="K178" s="462"/>
      <c r="L178" s="599"/>
    </row>
    <row r="179" spans="1:12" s="205" customFormat="1" ht="39.299999999999997" customHeight="1" thickBot="1" x14ac:dyDescent="0.3">
      <c r="A179" s="599"/>
      <c r="C179" s="1051" t="str">
        <f>Translations!$B$1288</f>
        <v>Łączna ilość emisji CO2 ze wszystkich lotów wylatujących ze Szwajcarii do państwa członkowskiego EOG:</v>
      </c>
      <c r="D179" s="1052"/>
      <c r="E179" s="223">
        <f>SUM(E148:E178)</f>
        <v>0</v>
      </c>
      <c r="F179" s="223">
        <f>SUM(F148:F178)</f>
        <v>0</v>
      </c>
      <c r="G179" s="223">
        <f>SUM(G148:G178)</f>
        <v>0</v>
      </c>
      <c r="H179" s="223">
        <f>SUM(H148:H178)</f>
        <v>0</v>
      </c>
      <c r="I179" s="223">
        <f>SUM(I148:I178)</f>
        <v>0</v>
      </c>
      <c r="J179" s="454">
        <f>SUM(E179:I179)</f>
        <v>0</v>
      </c>
      <c r="K179" s="457">
        <f>SUM(K148:K178)</f>
        <v>0</v>
      </c>
      <c r="L179" s="599"/>
    </row>
    <row r="180" spans="1:12" s="205" customFormat="1" x14ac:dyDescent="0.25">
      <c r="A180" s="599"/>
      <c r="B180" s="599"/>
      <c r="C180" s="600"/>
      <c r="D180" s="600"/>
      <c r="E180" s="600"/>
      <c r="F180" s="600"/>
      <c r="G180" s="600"/>
      <c r="H180" s="600"/>
      <c r="I180" s="600"/>
      <c r="J180" s="599"/>
      <c r="K180" s="599"/>
      <c r="L180" s="599"/>
    </row>
    <row r="181" spans="1:12" s="205" customFormat="1" x14ac:dyDescent="0.25">
      <c r="C181" s="208"/>
      <c r="D181" s="208"/>
      <c r="E181" s="208"/>
      <c r="F181" s="208"/>
      <c r="G181" s="208"/>
      <c r="H181" s="208"/>
      <c r="I181" s="208"/>
    </row>
    <row r="182" spans="1:12" s="205" customFormat="1" x14ac:dyDescent="0.25">
      <c r="C182" s="1002" t="s">
        <v>1917</v>
      </c>
      <c r="D182" s="1002"/>
      <c r="E182" s="1002"/>
      <c r="F182" s="1002"/>
      <c r="G182" s="1002"/>
      <c r="H182" s="208"/>
      <c r="I182" s="208"/>
    </row>
  </sheetData>
  <sheetProtection sheet="1" objects="1" scenarios="1" formatCells="0" formatColumns="0" formatRows="0"/>
  <mergeCells count="54">
    <mergeCell ref="C139:K139"/>
    <mergeCell ref="C131:D131"/>
    <mergeCell ref="C132:D132"/>
    <mergeCell ref="C133:D133"/>
    <mergeCell ref="C125:K125"/>
    <mergeCell ref="C126:K126"/>
    <mergeCell ref="C127:K127"/>
    <mergeCell ref="E129:I129"/>
    <mergeCell ref="J129:J130"/>
    <mergeCell ref="K129:K130"/>
    <mergeCell ref="K140:K141"/>
    <mergeCell ref="C141:D141"/>
    <mergeCell ref="C144:J144"/>
    <mergeCell ref="C145:K145"/>
    <mergeCell ref="E146:I146"/>
    <mergeCell ref="J146:J147"/>
    <mergeCell ref="K146:K147"/>
    <mergeCell ref="C6:K6"/>
    <mergeCell ref="C7:K7"/>
    <mergeCell ref="C8:K8"/>
    <mergeCell ref="J10:J11"/>
    <mergeCell ref="K10:K11"/>
    <mergeCell ref="E92:I92"/>
    <mergeCell ref="C182:G182"/>
    <mergeCell ref="E10:I10"/>
    <mergeCell ref="C14:D14"/>
    <mergeCell ref="C15:D15"/>
    <mergeCell ref="C16:D16"/>
    <mergeCell ref="C12:D12"/>
    <mergeCell ref="E60:I60"/>
    <mergeCell ref="C90:J90"/>
    <mergeCell ref="E23:I23"/>
    <mergeCell ref="C24:D24"/>
    <mergeCell ref="C13:D13"/>
    <mergeCell ref="J92:J93"/>
    <mergeCell ref="E140:I140"/>
    <mergeCell ref="J140:J141"/>
    <mergeCell ref="C179:D179"/>
    <mergeCell ref="C17:K17"/>
    <mergeCell ref="C19:E19"/>
    <mergeCell ref="C58:K58"/>
    <mergeCell ref="C134:K134"/>
    <mergeCell ref="C136:E136"/>
    <mergeCell ref="K92:K93"/>
    <mergeCell ref="J23:J24"/>
    <mergeCell ref="K23:K24"/>
    <mergeCell ref="C21:K21"/>
    <mergeCell ref="J60:J61"/>
    <mergeCell ref="K60:K61"/>
    <mergeCell ref="C22:K22"/>
    <mergeCell ref="C59:K59"/>
    <mergeCell ref="C91:K91"/>
    <mergeCell ref="C120:D120"/>
    <mergeCell ref="C88:D88"/>
  </mergeCells>
  <conditionalFormatting sqref="C19 F19:G19">
    <cfRule type="expression" dxfId="242" priority="17" stopIfTrue="1">
      <formula>(ROUND($F$19,0)&lt;&gt;0)</formula>
    </cfRule>
  </conditionalFormatting>
  <conditionalFormatting sqref="B5:K16 B23:K57 B22:C22 B60:K90 B59 B92:K120 B91 C179:K179 B125:K133 B18:K18 B17:C17 B20:K21 B19:C19 F19:K19 B58:C58 B135:K135 B134:C134 B137:K137 B136:C136 F136:K136">
    <cfRule type="expression" dxfId="241" priority="16">
      <formula>CONTR_onlyCORSIA=TRUE</formula>
    </cfRule>
  </conditionalFormatting>
  <conditionalFormatting sqref="C59">
    <cfRule type="expression" dxfId="240" priority="13">
      <formula>CONTR_onlyCORSIA=TRUE</formula>
    </cfRule>
  </conditionalFormatting>
  <conditionalFormatting sqref="C91">
    <cfRule type="expression" dxfId="239" priority="12">
      <formula>CONTR_onlyCORSIA=TRUE</formula>
    </cfRule>
  </conditionalFormatting>
  <conditionalFormatting sqref="C140:K142">
    <cfRule type="expression" dxfId="238" priority="11">
      <formula>CONTR_onlyCORSIA=TRUE</formula>
    </cfRule>
  </conditionalFormatting>
  <conditionalFormatting sqref="C144:K144 C146:K147 E166:K178 E148:K157">
    <cfRule type="expression" dxfId="237" priority="10">
      <formula>CONTR_onlyCORSIA=TRUE</formula>
    </cfRule>
  </conditionalFormatting>
  <conditionalFormatting sqref="C145">
    <cfRule type="expression" dxfId="236" priority="9">
      <formula>CONTR_onlyCORSIA=TRUE</formula>
    </cfRule>
  </conditionalFormatting>
  <conditionalFormatting sqref="B138">
    <cfRule type="expression" dxfId="235" priority="8">
      <formula>CONTR_onlyCORSIA=TRUE</formula>
    </cfRule>
  </conditionalFormatting>
  <conditionalFormatting sqref="B144">
    <cfRule type="expression" dxfId="234" priority="7">
      <formula>CONTR_onlyCORSIA=TRUE</formula>
    </cfRule>
  </conditionalFormatting>
  <conditionalFormatting sqref="E158:K165">
    <cfRule type="expression" dxfId="233" priority="6">
      <formula>CONTR_onlyCORSIA=TRUE</formula>
    </cfRule>
  </conditionalFormatting>
  <conditionalFormatting sqref="D148:D178">
    <cfRule type="expression" dxfId="232" priority="5">
      <formula>CONTR_onlyCORSIA=TRUE</formula>
    </cfRule>
  </conditionalFormatting>
  <conditionalFormatting sqref="C148:C178">
    <cfRule type="expression" dxfId="231" priority="4">
      <formula>CONTR_onlyCORSIA=TRUE</formula>
    </cfRule>
  </conditionalFormatting>
  <conditionalFormatting sqref="C136 F136:G136">
    <cfRule type="expression" dxfId="230" priority="3" stopIfTrue="1">
      <formula>(ROUND($F$19,0)&lt;&gt;0)</formula>
    </cfRule>
  </conditionalFormatting>
  <conditionalFormatting sqref="C139">
    <cfRule type="expression" dxfId="229" priority="1">
      <formula>CONTR_onlyCORSIA=TRUE</formula>
    </cfRule>
  </conditionalFormatting>
  <dataValidations count="3">
    <dataValidation type="list" allowBlank="1" showInputMessage="1" showErrorMessage="1" sqref="C94:C118">
      <formula1>worldcountries</formula1>
    </dataValidation>
    <dataValidation type="list" allowBlank="1" showInputMessage="1" showErrorMessage="1" sqref="C62:C86">
      <formula1>memberstates</formula1>
    </dataValidation>
    <dataValidation type="list" allowBlank="1" showInputMessage="1" showErrorMessage="1" sqref="D62:D86 D94:D118">
      <formula1>MemberStatesWithSwiss</formula1>
    </dataValidation>
  </dataValidations>
  <hyperlinks>
    <hyperlink ref="C182:G182" location="'Dane statków powietrznych'!A1" display="&lt;&lt;&lt; Proszę kliknąć tutaj, aby przejść do części 9 „Dane statków powietrznych” &gt;&gt;&gt;"/>
  </hyperlinks>
  <pageMargins left="0.78740157480314965" right="0.78740157480314965" top="0.78740157480314965" bottom="0.78740157480314965" header="0.39370078740157483" footer="0.39370078740157483"/>
  <pageSetup paperSize="9" scale="64" fitToHeight="10" orientation="portrait" r:id="rId1"/>
  <headerFooter alignWithMargins="0">
    <oddFooter>&amp;L&amp;F&amp;C&amp;A&amp;R&amp;P / &amp;N</oddFooter>
  </headerFooter>
  <rowBreaks count="1" manualBreakCount="1">
    <brk id="5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P67"/>
  <sheetViews>
    <sheetView showGridLines="0" view="pageBreakPreview" topLeftCell="B1" zoomScale="104" zoomScaleNormal="100" zoomScaleSheetLayoutView="104" workbookViewId="0">
      <selection activeCell="B1" sqref="B1"/>
    </sheetView>
  </sheetViews>
  <sheetFormatPr defaultColWidth="10.6640625" defaultRowHeight="13.2" x14ac:dyDescent="0.25"/>
  <cols>
    <col min="1" max="1" width="3.109375" style="496" customWidth="1"/>
    <col min="2" max="2" width="3.33203125" style="358" bestFit="1" customWidth="1"/>
    <col min="3" max="6" width="20.6640625" style="131" customWidth="1"/>
    <col min="7" max="8" width="12.6640625" style="131" customWidth="1"/>
    <col min="9" max="11" width="10.6640625" style="376"/>
    <col min="12" max="16" width="10.6640625" style="142" customWidth="1"/>
    <col min="17" max="19" width="10.6640625" style="131" customWidth="1"/>
    <col min="20" max="16384" width="10.6640625" style="131"/>
  </cols>
  <sheetData>
    <row r="2" spans="1:16" ht="15.6" x14ac:dyDescent="0.25">
      <c r="B2" s="487">
        <v>9</v>
      </c>
      <c r="C2" s="1074" t="str">
        <f>Translations!$B$848</f>
        <v>Dane dotyczące statków powietrznych</v>
      </c>
      <c r="D2" s="1074"/>
      <c r="E2" s="1074"/>
      <c r="F2" s="1074"/>
      <c r="G2" s="1074"/>
      <c r="H2" s="1074"/>
      <c r="I2" s="464"/>
      <c r="J2" s="464"/>
      <c r="K2" s="464"/>
      <c r="L2" s="464"/>
      <c r="M2" s="464"/>
      <c r="N2" s="464"/>
      <c r="O2" s="464"/>
      <c r="P2" s="464"/>
    </row>
    <row r="4" spans="1:16" ht="13.8" customHeight="1" x14ac:dyDescent="0.25">
      <c r="B4" s="488" t="s">
        <v>244</v>
      </c>
      <c r="C4" s="1079" t="str">
        <f>Translations!$B$1145</f>
        <v>Proszę podać szczegółowe dane dotyczące każdego statku powietrznego używanego w roku objętym niniejszym sprawozdaniem, dla którego jest się operatorem statków powietrznych.</v>
      </c>
      <c r="D4" s="1079"/>
      <c r="E4" s="1079"/>
      <c r="F4" s="1079"/>
      <c r="G4" s="1079"/>
      <c r="H4" s="1079"/>
      <c r="I4" s="1080"/>
      <c r="J4" s="1080"/>
      <c r="K4" s="1080"/>
      <c r="L4" s="1080"/>
      <c r="M4" s="1080"/>
      <c r="N4" s="1080"/>
      <c r="O4" s="1080"/>
      <c r="P4" s="1080"/>
    </row>
    <row r="5" spans="1:16" ht="33.6" customHeight="1" x14ac:dyDescent="0.25">
      <c r="B5" s="490"/>
      <c r="C5" s="1081" t="str">
        <f>Translations!$B$1289</f>
        <v xml:space="preserve">Wykaz powinienskłądać się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 lub objęte szwajcarskim systemem handlu CH ETS i/lub loty kwalifikujące się do mechanizmu CORSIA (jeżeli dotyczy). </v>
      </c>
      <c r="D5" s="1082"/>
      <c r="E5" s="1082"/>
      <c r="F5" s="1082"/>
      <c r="G5" s="1082"/>
      <c r="H5" s="1082"/>
      <c r="I5" s="1083"/>
      <c r="J5" s="1083"/>
      <c r="K5" s="1083"/>
      <c r="L5" s="1083"/>
      <c r="M5" s="1083"/>
      <c r="N5" s="1083"/>
      <c r="O5" s="1083"/>
      <c r="P5" s="1083"/>
    </row>
    <row r="6" spans="1:16" ht="12.75" customHeight="1" x14ac:dyDescent="0.25">
      <c r="B6" s="490"/>
      <c r="C6" s="1084" t="str">
        <f>Translations!$B$1147</f>
        <v>Proszę również wskazać, poprzez wybór opcji "PRAWDA" w odpowiedniej kolumnie, rodzaj paliwa stosowany przez dany typ statku powietrznego. Jeżeli w sekcji 5 (b) wymieniono paliwo alternatywne, proszę dokonać odpowiedniego wyboru paliwa w kolumnie "inne".</v>
      </c>
      <c r="D6" s="1085"/>
      <c r="E6" s="1085"/>
      <c r="F6" s="1085"/>
      <c r="G6" s="1085"/>
      <c r="H6" s="1085"/>
      <c r="I6" s="1086"/>
      <c r="J6" s="1086"/>
      <c r="K6" s="1086"/>
      <c r="L6" s="1086"/>
      <c r="M6" s="1086"/>
      <c r="N6" s="1086"/>
      <c r="O6" s="1086"/>
      <c r="P6" s="1086"/>
    </row>
    <row r="7" spans="1:16" s="77" customFormat="1" ht="42.6" customHeight="1" x14ac:dyDescent="0.25">
      <c r="A7" s="497"/>
      <c r="B7" s="491"/>
      <c r="C7" s="1077" t="str">
        <f>Translations!$B$1005</f>
        <v>Typ statku powietrznego (oznacznik ICAO typu statku powietrznego)</v>
      </c>
      <c r="D7" s="1077" t="str">
        <f>Translations!$B$1006</f>
        <v>Podtyp statku powietrznego (określony w planie monitorowania, jeżeli dotyczy)</v>
      </c>
      <c r="E7" s="1077" t="str">
        <f>Translations!$B$1007</f>
        <v>Numer rejestracyjny statku powietrznego</v>
      </c>
      <c r="F7" s="1077" t="str">
        <f>Translations!$B$1008</f>
        <v>Właściciel statku powietrznego (jeżeli jest znany); w przypadku dzierżawionego statku powietrznego - wynajmujący</v>
      </c>
      <c r="G7" s="1075" t="str">
        <f>Translations!$B$1009</f>
        <v>Jeżeli statek powietrzny nie należał do floty podmiotu składającego sprawozdanie przez cały rok sprawozdawczy:</v>
      </c>
      <c r="H7" s="1076"/>
      <c r="I7" s="1075" t="str">
        <f>Translations!$B$1148</f>
        <v>Zastosowane paliwo</v>
      </c>
      <c r="J7" s="1087"/>
      <c r="K7" s="1087"/>
      <c r="L7" s="1087"/>
      <c r="M7" s="1076"/>
      <c r="N7" s="1077" t="str">
        <f>Translations!$B$1149</f>
        <v>Na potrzeby systemu
EU ETS</v>
      </c>
      <c r="O7" s="1090" t="str">
        <f>Translations!$B$1290</f>
        <v>Na potrzeby systemu
CH ETS</v>
      </c>
      <c r="P7" s="1088" t="str">
        <f>Translations!$B$1150</f>
        <v>Na potrzeby mechanizmu CORSIA
(jeżeli dotyczy)</v>
      </c>
    </row>
    <row r="8" spans="1:16" s="77" customFormat="1" ht="22.8" customHeight="1" x14ac:dyDescent="0.25">
      <c r="A8" s="497"/>
      <c r="B8" s="491"/>
      <c r="C8" s="1078"/>
      <c r="D8" s="1078"/>
      <c r="E8" s="1078"/>
      <c r="F8" s="1078"/>
      <c r="G8" s="769" t="str">
        <f>Translations!$B$1010</f>
        <v>Data początkowa</v>
      </c>
      <c r="H8" s="769" t="str">
        <f>Translations!$B$1011</f>
        <v>Data końcowa</v>
      </c>
      <c r="I8" s="769" t="str">
        <f>Translations!$B$1151</f>
        <v>Jet-A</v>
      </c>
      <c r="J8" s="769" t="str">
        <f>Translations!$B$1152</f>
        <v>Jet-A1</v>
      </c>
      <c r="K8" s="769" t="str">
        <f>Translations!$B$1153</f>
        <v>Jet-B</v>
      </c>
      <c r="L8" s="769" t="str">
        <f>Translations!$B$1154</f>
        <v>AvGas</v>
      </c>
      <c r="M8" s="769" t="str">
        <f>Translations!$B$1155</f>
        <v>inne</v>
      </c>
      <c r="N8" s="1078"/>
      <c r="O8" s="1091"/>
      <c r="P8" s="1089"/>
    </row>
    <row r="9" spans="1:16" x14ac:dyDescent="0.25">
      <c r="B9" s="492"/>
      <c r="C9" s="115"/>
      <c r="D9" s="116"/>
      <c r="E9" s="115"/>
      <c r="F9" s="115"/>
      <c r="G9" s="114"/>
      <c r="H9" s="117"/>
      <c r="I9" s="117"/>
      <c r="J9" s="117"/>
      <c r="K9" s="117"/>
      <c r="L9" s="117"/>
      <c r="M9" s="117"/>
      <c r="N9" s="117"/>
      <c r="O9" s="117"/>
      <c r="P9" s="117"/>
    </row>
    <row r="10" spans="1:16" x14ac:dyDescent="0.25">
      <c r="B10" s="492"/>
      <c r="C10" s="115"/>
      <c r="D10" s="116"/>
      <c r="E10" s="115"/>
      <c r="F10" s="115"/>
      <c r="G10" s="114"/>
      <c r="H10" s="114"/>
      <c r="I10" s="117"/>
      <c r="J10" s="117"/>
      <c r="K10" s="117"/>
      <c r="L10" s="117"/>
      <c r="M10" s="117"/>
      <c r="N10" s="117"/>
      <c r="O10" s="117"/>
      <c r="P10" s="117"/>
    </row>
    <row r="11" spans="1:16" x14ac:dyDescent="0.25">
      <c r="B11" s="492"/>
      <c r="C11" s="115"/>
      <c r="D11" s="116"/>
      <c r="E11" s="115"/>
      <c r="F11" s="115"/>
      <c r="G11" s="114"/>
      <c r="H11" s="114"/>
      <c r="I11" s="117"/>
      <c r="J11" s="117"/>
      <c r="K11" s="117"/>
      <c r="L11" s="117"/>
      <c r="M11" s="117"/>
      <c r="N11" s="117"/>
      <c r="O11" s="117"/>
      <c r="P11" s="117"/>
    </row>
    <row r="12" spans="1:16" x14ac:dyDescent="0.25">
      <c r="B12" s="492"/>
      <c r="C12" s="115"/>
      <c r="D12" s="116"/>
      <c r="E12" s="115"/>
      <c r="F12" s="115"/>
      <c r="G12" s="114"/>
      <c r="H12" s="114"/>
      <c r="I12" s="117"/>
      <c r="J12" s="117"/>
      <c r="K12" s="117"/>
      <c r="L12" s="117"/>
      <c r="M12" s="117"/>
      <c r="N12" s="117"/>
      <c r="O12" s="117"/>
      <c r="P12" s="117"/>
    </row>
    <row r="13" spans="1:16" x14ac:dyDescent="0.25">
      <c r="B13" s="492"/>
      <c r="C13" s="115"/>
      <c r="D13" s="116"/>
      <c r="E13" s="115"/>
      <c r="F13" s="115"/>
      <c r="G13" s="114"/>
      <c r="H13" s="114"/>
      <c r="I13" s="117"/>
      <c r="J13" s="117"/>
      <c r="K13" s="117"/>
      <c r="L13" s="117"/>
      <c r="M13" s="117"/>
      <c r="N13" s="117"/>
      <c r="O13" s="117"/>
      <c r="P13" s="117"/>
    </row>
    <row r="14" spans="1:16" x14ac:dyDescent="0.25">
      <c r="B14" s="492"/>
      <c r="C14" s="115"/>
      <c r="D14" s="116"/>
      <c r="E14" s="115"/>
      <c r="F14" s="115"/>
      <c r="G14" s="114"/>
      <c r="H14" s="114"/>
      <c r="I14" s="117"/>
      <c r="J14" s="117"/>
      <c r="K14" s="117"/>
      <c r="L14" s="117"/>
      <c r="M14" s="117"/>
      <c r="N14" s="117"/>
      <c r="O14" s="117"/>
      <c r="P14" s="117"/>
    </row>
    <row r="15" spans="1:16" x14ac:dyDescent="0.25">
      <c r="B15" s="492"/>
      <c r="C15" s="115"/>
      <c r="D15" s="116"/>
      <c r="E15" s="115"/>
      <c r="F15" s="115"/>
      <c r="G15" s="114"/>
      <c r="H15" s="114"/>
      <c r="I15" s="117"/>
      <c r="J15" s="117"/>
      <c r="K15" s="117"/>
      <c r="L15" s="117"/>
      <c r="M15" s="117"/>
      <c r="N15" s="117"/>
      <c r="O15" s="117"/>
      <c r="P15" s="117"/>
    </row>
    <row r="16" spans="1:16" x14ac:dyDescent="0.25">
      <c r="B16" s="492"/>
      <c r="C16" s="115"/>
      <c r="D16" s="116"/>
      <c r="E16" s="115"/>
      <c r="F16" s="115"/>
      <c r="G16" s="114"/>
      <c r="H16" s="114"/>
      <c r="I16" s="117"/>
      <c r="J16" s="117"/>
      <c r="K16" s="117"/>
      <c r="L16" s="117"/>
      <c r="M16" s="117"/>
      <c r="N16" s="117"/>
      <c r="O16" s="117"/>
      <c r="P16" s="117"/>
    </row>
    <row r="17" spans="2:16" x14ac:dyDescent="0.25">
      <c r="B17" s="492"/>
      <c r="C17" s="115"/>
      <c r="D17" s="116"/>
      <c r="E17" s="115"/>
      <c r="F17" s="115"/>
      <c r="G17" s="114"/>
      <c r="H17" s="114"/>
      <c r="I17" s="117"/>
      <c r="J17" s="117"/>
      <c r="K17" s="117"/>
      <c r="L17" s="117"/>
      <c r="M17" s="117"/>
      <c r="N17" s="117"/>
      <c r="O17" s="117"/>
      <c r="P17" s="117"/>
    </row>
    <row r="18" spans="2:16" x14ac:dyDescent="0.25">
      <c r="B18" s="492"/>
      <c r="C18" s="115"/>
      <c r="D18" s="116"/>
      <c r="E18" s="115"/>
      <c r="F18" s="115"/>
      <c r="G18" s="114"/>
      <c r="H18" s="114"/>
      <c r="I18" s="117"/>
      <c r="J18" s="117"/>
      <c r="K18" s="117"/>
      <c r="L18" s="117"/>
      <c r="M18" s="117"/>
      <c r="N18" s="117"/>
      <c r="O18" s="117"/>
      <c r="P18" s="117"/>
    </row>
    <row r="19" spans="2:16" x14ac:dyDescent="0.25">
      <c r="B19" s="492"/>
      <c r="C19" s="115"/>
      <c r="D19" s="116"/>
      <c r="E19" s="115"/>
      <c r="F19" s="115"/>
      <c r="G19" s="114"/>
      <c r="H19" s="114"/>
      <c r="I19" s="117"/>
      <c r="J19" s="117"/>
      <c r="K19" s="117"/>
      <c r="L19" s="117"/>
      <c r="M19" s="117"/>
      <c r="N19" s="117"/>
      <c r="O19" s="117"/>
      <c r="P19" s="117"/>
    </row>
    <row r="20" spans="2:16" x14ac:dyDescent="0.25">
      <c r="B20" s="492"/>
      <c r="C20" s="115"/>
      <c r="D20" s="116"/>
      <c r="E20" s="115"/>
      <c r="F20" s="115"/>
      <c r="G20" s="114"/>
      <c r="H20" s="117"/>
      <c r="I20" s="117"/>
      <c r="J20" s="117"/>
      <c r="K20" s="117"/>
      <c r="L20" s="117"/>
      <c r="M20" s="117"/>
      <c r="N20" s="117"/>
      <c r="O20" s="117"/>
      <c r="P20" s="117"/>
    </row>
    <row r="21" spans="2:16" x14ac:dyDescent="0.25">
      <c r="B21" s="492"/>
      <c r="C21" s="115"/>
      <c r="D21" s="116"/>
      <c r="E21" s="115"/>
      <c r="F21" s="115"/>
      <c r="G21" s="114"/>
      <c r="H21" s="114"/>
      <c r="I21" s="117"/>
      <c r="J21" s="117"/>
      <c r="K21" s="117"/>
      <c r="L21" s="117"/>
      <c r="M21" s="117"/>
      <c r="N21" s="117"/>
      <c r="O21" s="117"/>
      <c r="P21" s="117"/>
    </row>
    <row r="22" spans="2:16" x14ac:dyDescent="0.25">
      <c r="B22" s="492"/>
      <c r="C22" s="115"/>
      <c r="D22" s="116"/>
      <c r="E22" s="115"/>
      <c r="F22" s="115"/>
      <c r="G22" s="114"/>
      <c r="H22" s="114"/>
      <c r="I22" s="117"/>
      <c r="J22" s="117"/>
      <c r="K22" s="117"/>
      <c r="L22" s="117"/>
      <c r="M22" s="117"/>
      <c r="N22" s="117"/>
      <c r="O22" s="117"/>
      <c r="P22" s="117"/>
    </row>
    <row r="23" spans="2:16" x14ac:dyDescent="0.25">
      <c r="B23" s="492"/>
      <c r="C23" s="115"/>
      <c r="D23" s="116"/>
      <c r="E23" s="115"/>
      <c r="F23" s="115"/>
      <c r="G23" s="114"/>
      <c r="H23" s="114"/>
      <c r="I23" s="117"/>
      <c r="J23" s="117"/>
      <c r="K23" s="117"/>
      <c r="L23" s="117"/>
      <c r="M23" s="117"/>
      <c r="N23" s="117"/>
      <c r="O23" s="117"/>
      <c r="P23" s="117"/>
    </row>
    <row r="24" spans="2:16" x14ac:dyDescent="0.25">
      <c r="B24" s="492"/>
      <c r="C24" s="115"/>
      <c r="D24" s="116"/>
      <c r="E24" s="115"/>
      <c r="F24" s="115"/>
      <c r="G24" s="114"/>
      <c r="H24" s="114"/>
      <c r="I24" s="117"/>
      <c r="J24" s="117"/>
      <c r="K24" s="117"/>
      <c r="L24" s="117"/>
      <c r="M24" s="117"/>
      <c r="N24" s="117"/>
      <c r="O24" s="117"/>
      <c r="P24" s="117"/>
    </row>
    <row r="25" spans="2:16" x14ac:dyDescent="0.25">
      <c r="B25" s="492"/>
      <c r="C25" s="115"/>
      <c r="D25" s="116"/>
      <c r="E25" s="115"/>
      <c r="F25" s="115"/>
      <c r="G25" s="114"/>
      <c r="H25" s="114"/>
      <c r="I25" s="117"/>
      <c r="J25" s="117"/>
      <c r="K25" s="117"/>
      <c r="L25" s="117"/>
      <c r="M25" s="117"/>
      <c r="N25" s="117"/>
      <c r="O25" s="117"/>
      <c r="P25" s="117"/>
    </row>
    <row r="26" spans="2:16" x14ac:dyDescent="0.25">
      <c r="B26" s="492"/>
      <c r="C26" s="115"/>
      <c r="D26" s="116"/>
      <c r="E26" s="115"/>
      <c r="F26" s="115"/>
      <c r="G26" s="114"/>
      <c r="H26" s="114"/>
      <c r="I26" s="117"/>
      <c r="J26" s="117"/>
      <c r="K26" s="117"/>
      <c r="L26" s="117"/>
      <c r="M26" s="117"/>
      <c r="N26" s="117"/>
      <c r="O26" s="117"/>
      <c r="P26" s="117"/>
    </row>
    <row r="27" spans="2:16" x14ac:dyDescent="0.25">
      <c r="B27" s="492"/>
      <c r="C27" s="115"/>
      <c r="D27" s="116"/>
      <c r="E27" s="115"/>
      <c r="F27" s="115"/>
      <c r="G27" s="114"/>
      <c r="H27" s="114"/>
      <c r="I27" s="117"/>
      <c r="J27" s="117"/>
      <c r="K27" s="117"/>
      <c r="L27" s="117"/>
      <c r="M27" s="117"/>
      <c r="N27" s="117"/>
      <c r="O27" s="117"/>
      <c r="P27" s="117"/>
    </row>
    <row r="28" spans="2:16" x14ac:dyDescent="0.25">
      <c r="B28" s="492"/>
      <c r="C28" s="115"/>
      <c r="D28" s="116"/>
      <c r="E28" s="115"/>
      <c r="F28" s="115"/>
      <c r="G28" s="114"/>
      <c r="H28" s="114"/>
      <c r="I28" s="117"/>
      <c r="J28" s="117"/>
      <c r="K28" s="117"/>
      <c r="L28" s="117"/>
      <c r="M28" s="117"/>
      <c r="N28" s="117"/>
      <c r="O28" s="117"/>
      <c r="P28" s="117"/>
    </row>
    <row r="29" spans="2:16" x14ac:dyDescent="0.25">
      <c r="B29" s="492"/>
      <c r="C29" s="115"/>
      <c r="D29" s="116"/>
      <c r="E29" s="115"/>
      <c r="F29" s="115"/>
      <c r="G29" s="114"/>
      <c r="H29" s="114"/>
      <c r="I29" s="117"/>
      <c r="J29" s="117"/>
      <c r="K29" s="117"/>
      <c r="L29" s="117"/>
      <c r="M29" s="117"/>
      <c r="N29" s="117"/>
      <c r="O29" s="117"/>
      <c r="P29" s="117"/>
    </row>
    <row r="30" spans="2:16" x14ac:dyDescent="0.25">
      <c r="B30" s="492"/>
      <c r="C30" s="115"/>
      <c r="D30" s="116"/>
      <c r="E30" s="115"/>
      <c r="F30" s="115"/>
      <c r="G30" s="114"/>
      <c r="H30" s="114"/>
      <c r="I30" s="117"/>
      <c r="J30" s="117"/>
      <c r="K30" s="117"/>
      <c r="L30" s="117"/>
      <c r="M30" s="117"/>
      <c r="N30" s="117"/>
      <c r="O30" s="117"/>
      <c r="P30" s="117"/>
    </row>
    <row r="31" spans="2:16" x14ac:dyDescent="0.25">
      <c r="B31" s="492"/>
      <c r="C31" s="115"/>
      <c r="D31" s="116"/>
      <c r="E31" s="115"/>
      <c r="F31" s="115"/>
      <c r="G31" s="114"/>
      <c r="H31" s="117"/>
      <c r="I31" s="117"/>
      <c r="J31" s="117"/>
      <c r="K31" s="117"/>
      <c r="L31" s="117"/>
      <c r="M31" s="117"/>
      <c r="N31" s="117"/>
      <c r="O31" s="117"/>
      <c r="P31" s="117"/>
    </row>
    <row r="32" spans="2:16" x14ac:dyDescent="0.25">
      <c r="B32" s="492"/>
      <c r="C32" s="115"/>
      <c r="D32" s="116"/>
      <c r="E32" s="115"/>
      <c r="F32" s="115"/>
      <c r="G32" s="114"/>
      <c r="H32" s="114"/>
      <c r="I32" s="117"/>
      <c r="J32" s="117"/>
      <c r="K32" s="117"/>
      <c r="L32" s="117"/>
      <c r="M32" s="117"/>
      <c r="N32" s="117"/>
      <c r="O32" s="117"/>
      <c r="P32" s="117"/>
    </row>
    <row r="33" spans="2:16" x14ac:dyDescent="0.25">
      <c r="B33" s="492"/>
      <c r="C33" s="115"/>
      <c r="D33" s="116"/>
      <c r="E33" s="115"/>
      <c r="F33" s="115"/>
      <c r="G33" s="114"/>
      <c r="H33" s="114"/>
      <c r="I33" s="117"/>
      <c r="J33" s="117"/>
      <c r="K33" s="117"/>
      <c r="L33" s="117"/>
      <c r="M33" s="117"/>
      <c r="N33" s="117"/>
      <c r="O33" s="117"/>
      <c r="P33" s="117"/>
    </row>
    <row r="34" spans="2:16" x14ac:dyDescent="0.25">
      <c r="B34" s="492"/>
      <c r="C34" s="115"/>
      <c r="D34" s="116"/>
      <c r="E34" s="115"/>
      <c r="F34" s="115"/>
      <c r="G34" s="114"/>
      <c r="H34" s="114"/>
      <c r="I34" s="117"/>
      <c r="J34" s="117"/>
      <c r="K34" s="117"/>
      <c r="L34" s="117"/>
      <c r="M34" s="117"/>
      <c r="N34" s="117"/>
      <c r="O34" s="117"/>
      <c r="P34" s="117"/>
    </row>
    <row r="35" spans="2:16" x14ac:dyDescent="0.25">
      <c r="B35" s="492"/>
      <c r="C35" s="115"/>
      <c r="D35" s="116"/>
      <c r="E35" s="115"/>
      <c r="F35" s="115"/>
      <c r="G35" s="114"/>
      <c r="H35" s="114"/>
      <c r="I35" s="117"/>
      <c r="J35" s="117"/>
      <c r="K35" s="117"/>
      <c r="L35" s="117"/>
      <c r="M35" s="117"/>
      <c r="N35" s="117"/>
      <c r="O35" s="117"/>
      <c r="P35" s="117"/>
    </row>
    <row r="36" spans="2:16" x14ac:dyDescent="0.25">
      <c r="B36" s="492"/>
      <c r="C36" s="115"/>
      <c r="D36" s="116"/>
      <c r="E36" s="115"/>
      <c r="F36" s="115"/>
      <c r="G36" s="114"/>
      <c r="H36" s="114"/>
      <c r="I36" s="117"/>
      <c r="J36" s="117"/>
      <c r="K36" s="117"/>
      <c r="L36" s="117"/>
      <c r="M36" s="117"/>
      <c r="N36" s="117"/>
      <c r="O36" s="117"/>
      <c r="P36" s="117"/>
    </row>
    <row r="37" spans="2:16" x14ac:dyDescent="0.25">
      <c r="B37" s="492"/>
      <c r="C37" s="115"/>
      <c r="D37" s="116"/>
      <c r="E37" s="115"/>
      <c r="F37" s="115"/>
      <c r="G37" s="114"/>
      <c r="H37" s="114"/>
      <c r="I37" s="117"/>
      <c r="J37" s="117"/>
      <c r="K37" s="117"/>
      <c r="L37" s="117"/>
      <c r="M37" s="117"/>
      <c r="N37" s="117"/>
      <c r="O37" s="117"/>
      <c r="P37" s="117"/>
    </row>
    <row r="38" spans="2:16" x14ac:dyDescent="0.25">
      <c r="B38" s="492"/>
      <c r="C38" s="115"/>
      <c r="D38" s="116"/>
      <c r="E38" s="115"/>
      <c r="F38" s="115"/>
      <c r="G38" s="114"/>
      <c r="H38" s="114"/>
      <c r="I38" s="117"/>
      <c r="J38" s="117"/>
      <c r="K38" s="117"/>
      <c r="L38" s="117"/>
      <c r="M38" s="117"/>
      <c r="N38" s="117"/>
      <c r="O38" s="117"/>
      <c r="P38" s="117"/>
    </row>
    <row r="39" spans="2:16" x14ac:dyDescent="0.25">
      <c r="B39" s="492"/>
      <c r="C39" s="115"/>
      <c r="D39" s="116"/>
      <c r="E39" s="115"/>
      <c r="F39" s="115"/>
      <c r="G39" s="114"/>
      <c r="H39" s="114"/>
      <c r="I39" s="117"/>
      <c r="J39" s="117"/>
      <c r="K39" s="117"/>
      <c r="L39" s="117"/>
      <c r="M39" s="117"/>
      <c r="N39" s="117"/>
      <c r="O39" s="117"/>
      <c r="P39" s="117"/>
    </row>
    <row r="40" spans="2:16" x14ac:dyDescent="0.25">
      <c r="B40" s="492"/>
      <c r="C40" s="115"/>
      <c r="D40" s="116"/>
      <c r="E40" s="115"/>
      <c r="F40" s="115"/>
      <c r="G40" s="114"/>
      <c r="H40" s="114"/>
      <c r="I40" s="117"/>
      <c r="J40" s="117"/>
      <c r="K40" s="117"/>
      <c r="L40" s="117"/>
      <c r="M40" s="117"/>
      <c r="N40" s="117"/>
      <c r="O40" s="117"/>
      <c r="P40" s="117"/>
    </row>
    <row r="41" spans="2:16" x14ac:dyDescent="0.25">
      <c r="B41" s="492"/>
      <c r="C41" s="115"/>
      <c r="D41" s="116"/>
      <c r="E41" s="115"/>
      <c r="F41" s="115"/>
      <c r="G41" s="114"/>
      <c r="H41" s="114"/>
      <c r="I41" s="117"/>
      <c r="J41" s="117"/>
      <c r="K41" s="117"/>
      <c r="L41" s="117"/>
      <c r="M41" s="117"/>
      <c r="N41" s="117"/>
      <c r="O41" s="117"/>
      <c r="P41" s="117"/>
    </row>
    <row r="42" spans="2:16" x14ac:dyDescent="0.25">
      <c r="B42" s="492"/>
      <c r="C42" s="115"/>
      <c r="D42" s="116"/>
      <c r="E42" s="115"/>
      <c r="F42" s="115"/>
      <c r="G42" s="114"/>
      <c r="H42" s="117"/>
      <c r="I42" s="117"/>
      <c r="J42" s="117"/>
      <c r="K42" s="117"/>
      <c r="L42" s="117"/>
      <c r="M42" s="117"/>
      <c r="N42" s="117"/>
      <c r="O42" s="117"/>
      <c r="P42" s="117"/>
    </row>
    <row r="43" spans="2:16" x14ac:dyDescent="0.25">
      <c r="B43" s="492"/>
      <c r="C43" s="115"/>
      <c r="D43" s="116"/>
      <c r="E43" s="115"/>
      <c r="F43" s="115"/>
      <c r="G43" s="114"/>
      <c r="H43" s="114"/>
      <c r="I43" s="117"/>
      <c r="J43" s="117"/>
      <c r="K43" s="117"/>
      <c r="L43" s="117"/>
      <c r="M43" s="117"/>
      <c r="N43" s="117"/>
      <c r="O43" s="117"/>
      <c r="P43" s="117"/>
    </row>
    <row r="44" spans="2:16" x14ac:dyDescent="0.25">
      <c r="B44" s="492"/>
      <c r="C44" s="115"/>
      <c r="D44" s="116"/>
      <c r="E44" s="115"/>
      <c r="F44" s="115"/>
      <c r="G44" s="114"/>
      <c r="H44" s="114"/>
      <c r="I44" s="117"/>
      <c r="J44" s="117"/>
      <c r="K44" s="117"/>
      <c r="L44" s="117"/>
      <c r="M44" s="117"/>
      <c r="N44" s="117"/>
      <c r="O44" s="117"/>
      <c r="P44" s="117"/>
    </row>
    <row r="45" spans="2:16" x14ac:dyDescent="0.25">
      <c r="B45" s="492"/>
      <c r="C45" s="115"/>
      <c r="D45" s="116"/>
      <c r="E45" s="115"/>
      <c r="F45" s="115"/>
      <c r="G45" s="114"/>
      <c r="H45" s="114"/>
      <c r="I45" s="117"/>
      <c r="J45" s="117"/>
      <c r="K45" s="117"/>
      <c r="L45" s="117"/>
      <c r="M45" s="117"/>
      <c r="N45" s="117"/>
      <c r="O45" s="117"/>
      <c r="P45" s="117"/>
    </row>
    <row r="46" spans="2:16" x14ac:dyDescent="0.25">
      <c r="B46" s="492"/>
      <c r="C46" s="115"/>
      <c r="D46" s="116"/>
      <c r="E46" s="115"/>
      <c r="F46" s="115"/>
      <c r="G46" s="114"/>
      <c r="H46" s="114"/>
      <c r="I46" s="117"/>
      <c r="J46" s="117"/>
      <c r="K46" s="117"/>
      <c r="L46" s="117"/>
      <c r="M46" s="117"/>
      <c r="N46" s="117"/>
      <c r="O46" s="117"/>
      <c r="P46" s="117"/>
    </row>
    <row r="47" spans="2:16" x14ac:dyDescent="0.25">
      <c r="B47" s="492"/>
      <c r="C47" s="115"/>
      <c r="D47" s="116"/>
      <c r="E47" s="115"/>
      <c r="F47" s="115"/>
      <c r="G47" s="114"/>
      <c r="H47" s="114"/>
      <c r="I47" s="117"/>
      <c r="J47" s="117"/>
      <c r="K47" s="117"/>
      <c r="L47" s="117"/>
      <c r="M47" s="117"/>
      <c r="N47" s="117"/>
      <c r="O47" s="117"/>
      <c r="P47" s="117"/>
    </row>
    <row r="48" spans="2:16" x14ac:dyDescent="0.25">
      <c r="B48" s="492"/>
      <c r="C48" s="115"/>
      <c r="D48" s="116"/>
      <c r="E48" s="115"/>
      <c r="F48" s="115"/>
      <c r="G48" s="114"/>
      <c r="H48" s="114"/>
      <c r="I48" s="117"/>
      <c r="J48" s="117"/>
      <c r="K48" s="117"/>
      <c r="L48" s="117"/>
      <c r="M48" s="117"/>
      <c r="N48" s="117"/>
      <c r="O48" s="117"/>
      <c r="P48" s="117"/>
    </row>
    <row r="49" spans="2:16" x14ac:dyDescent="0.25">
      <c r="B49" s="492"/>
      <c r="C49" s="115"/>
      <c r="D49" s="116"/>
      <c r="E49" s="115"/>
      <c r="F49" s="115"/>
      <c r="G49" s="114"/>
      <c r="H49" s="114"/>
      <c r="I49" s="117"/>
      <c r="J49" s="117"/>
      <c r="K49" s="117"/>
      <c r="L49" s="117"/>
      <c r="M49" s="117"/>
      <c r="N49" s="117"/>
      <c r="O49" s="117"/>
      <c r="P49" s="117"/>
    </row>
    <row r="50" spans="2:16" x14ac:dyDescent="0.25">
      <c r="B50" s="492"/>
      <c r="C50" s="115"/>
      <c r="D50" s="116"/>
      <c r="E50" s="115"/>
      <c r="F50" s="115"/>
      <c r="G50" s="114"/>
      <c r="H50" s="114"/>
      <c r="I50" s="117"/>
      <c r="J50" s="117"/>
      <c r="K50" s="117"/>
      <c r="L50" s="117"/>
      <c r="M50" s="117"/>
      <c r="N50" s="117"/>
      <c r="O50" s="117"/>
      <c r="P50" s="117"/>
    </row>
    <row r="51" spans="2:16" x14ac:dyDescent="0.25">
      <c r="B51" s="492"/>
      <c r="C51" s="115"/>
      <c r="D51" s="116"/>
      <c r="E51" s="115"/>
      <c r="F51" s="115"/>
      <c r="G51" s="114"/>
      <c r="H51" s="114"/>
      <c r="I51" s="117"/>
      <c r="J51" s="117"/>
      <c r="K51" s="117"/>
      <c r="L51" s="117"/>
      <c r="M51" s="117"/>
      <c r="N51" s="117"/>
      <c r="O51" s="117"/>
      <c r="P51" s="117"/>
    </row>
    <row r="52" spans="2:16" x14ac:dyDescent="0.25">
      <c r="B52" s="492"/>
      <c r="C52" s="115"/>
      <c r="D52" s="116"/>
      <c r="E52" s="115"/>
      <c r="F52" s="115"/>
      <c r="G52" s="114"/>
      <c r="H52" s="114"/>
      <c r="I52" s="117"/>
      <c r="J52" s="117"/>
      <c r="K52" s="117"/>
      <c r="L52" s="117"/>
      <c r="M52" s="117"/>
      <c r="N52" s="117"/>
      <c r="O52" s="117"/>
      <c r="P52" s="117"/>
    </row>
    <row r="53" spans="2:16" x14ac:dyDescent="0.25">
      <c r="B53" s="492"/>
      <c r="C53" s="115"/>
      <c r="D53" s="116"/>
      <c r="E53" s="115"/>
      <c r="F53" s="115"/>
      <c r="G53" s="114"/>
      <c r="H53" s="117"/>
      <c r="I53" s="117"/>
      <c r="J53" s="117"/>
      <c r="K53" s="117"/>
      <c r="L53" s="117"/>
      <c r="M53" s="117"/>
      <c r="N53" s="117"/>
      <c r="O53" s="117"/>
      <c r="P53" s="117"/>
    </row>
    <row r="54" spans="2:16" x14ac:dyDescent="0.25">
      <c r="B54" s="492"/>
      <c r="C54" s="115"/>
      <c r="D54" s="116"/>
      <c r="E54" s="115"/>
      <c r="F54" s="115"/>
      <c r="G54" s="114"/>
      <c r="H54" s="114"/>
      <c r="I54" s="117"/>
      <c r="J54" s="117"/>
      <c r="K54" s="117"/>
      <c r="L54" s="117"/>
      <c r="M54" s="117"/>
      <c r="N54" s="117"/>
      <c r="O54" s="117"/>
      <c r="P54" s="117"/>
    </row>
    <row r="55" spans="2:16" x14ac:dyDescent="0.25">
      <c r="B55" s="492"/>
      <c r="C55" s="115"/>
      <c r="D55" s="116"/>
      <c r="E55" s="115"/>
      <c r="F55" s="115"/>
      <c r="G55" s="114"/>
      <c r="H55" s="114"/>
      <c r="I55" s="117"/>
      <c r="J55" s="117"/>
      <c r="K55" s="117"/>
      <c r="L55" s="117"/>
      <c r="M55" s="117"/>
      <c r="N55" s="117"/>
      <c r="O55" s="117"/>
      <c r="P55" s="117"/>
    </row>
    <row r="56" spans="2:16" x14ac:dyDescent="0.25">
      <c r="B56" s="492"/>
      <c r="C56" s="115"/>
      <c r="D56" s="116"/>
      <c r="E56" s="115"/>
      <c r="F56" s="115"/>
      <c r="G56" s="114"/>
      <c r="H56" s="114"/>
      <c r="I56" s="117"/>
      <c r="J56" s="117"/>
      <c r="K56" s="117"/>
      <c r="L56" s="117"/>
      <c r="M56" s="117"/>
      <c r="N56" s="117"/>
      <c r="O56" s="117"/>
      <c r="P56" s="117"/>
    </row>
    <row r="57" spans="2:16" x14ac:dyDescent="0.25">
      <c r="B57" s="492"/>
      <c r="C57" s="115"/>
      <c r="D57" s="116"/>
      <c r="E57" s="115"/>
      <c r="F57" s="115"/>
      <c r="G57" s="114"/>
      <c r="H57" s="114"/>
      <c r="I57" s="117"/>
      <c r="J57" s="117"/>
      <c r="K57" s="117"/>
      <c r="L57" s="117"/>
      <c r="M57" s="117"/>
      <c r="N57" s="117"/>
      <c r="O57" s="117"/>
      <c r="P57" s="117"/>
    </row>
    <row r="58" spans="2:16" x14ac:dyDescent="0.25">
      <c r="B58" s="492"/>
      <c r="C58" s="115"/>
      <c r="D58" s="116"/>
      <c r="E58" s="115"/>
      <c r="F58" s="115"/>
      <c r="G58" s="114"/>
      <c r="H58" s="114"/>
      <c r="I58" s="117"/>
      <c r="J58" s="117"/>
      <c r="K58" s="117"/>
      <c r="L58" s="117"/>
      <c r="M58" s="117"/>
      <c r="N58" s="117"/>
      <c r="O58" s="117"/>
      <c r="P58" s="117"/>
    </row>
    <row r="59" spans="2:16" x14ac:dyDescent="0.25">
      <c r="B59" s="492"/>
      <c r="C59" s="115"/>
      <c r="D59" s="116"/>
      <c r="E59" s="115"/>
      <c r="F59" s="115"/>
      <c r="G59" s="114"/>
      <c r="H59" s="114"/>
      <c r="I59" s="117"/>
      <c r="J59" s="117"/>
      <c r="K59" s="117"/>
      <c r="L59" s="117"/>
      <c r="M59" s="117"/>
      <c r="N59" s="117"/>
      <c r="O59" s="117"/>
      <c r="P59" s="117"/>
    </row>
    <row r="60" spans="2:16" x14ac:dyDescent="0.25">
      <c r="B60" s="492"/>
      <c r="C60" s="115"/>
      <c r="D60" s="116"/>
      <c r="E60" s="115"/>
      <c r="F60" s="115"/>
      <c r="G60" s="114"/>
      <c r="H60" s="114"/>
      <c r="I60" s="117"/>
      <c r="J60" s="117"/>
      <c r="K60" s="117"/>
      <c r="L60" s="117"/>
      <c r="M60" s="117"/>
      <c r="N60" s="117"/>
      <c r="O60" s="117"/>
      <c r="P60" s="117"/>
    </row>
    <row r="61" spans="2:16" x14ac:dyDescent="0.25">
      <c r="B61" s="492"/>
      <c r="C61" s="115"/>
      <c r="D61" s="116"/>
      <c r="E61" s="115"/>
      <c r="F61" s="115"/>
      <c r="G61" s="114"/>
      <c r="H61" s="114"/>
      <c r="I61" s="117"/>
      <c r="J61" s="117"/>
      <c r="K61" s="117"/>
      <c r="L61" s="117"/>
      <c r="M61" s="117"/>
      <c r="N61" s="117"/>
      <c r="O61" s="117"/>
      <c r="P61" s="117"/>
    </row>
    <row r="62" spans="2:16" x14ac:dyDescent="0.25">
      <c r="B62" s="492"/>
      <c r="C62" s="115"/>
      <c r="D62" s="116"/>
      <c r="E62" s="115"/>
      <c r="F62" s="115"/>
      <c r="G62" s="114"/>
      <c r="H62" s="114"/>
      <c r="I62" s="117"/>
      <c r="J62" s="117"/>
      <c r="K62" s="117"/>
      <c r="L62" s="117"/>
      <c r="M62" s="117"/>
      <c r="N62" s="117"/>
      <c r="O62" s="117"/>
      <c r="P62" s="117"/>
    </row>
    <row r="63" spans="2:16" x14ac:dyDescent="0.25">
      <c r="B63" s="492"/>
      <c r="C63" s="770" t="s">
        <v>1878</v>
      </c>
      <c r="D63" s="771" t="s">
        <v>1878</v>
      </c>
      <c r="E63" s="770" t="s">
        <v>1878</v>
      </c>
      <c r="F63" s="770" t="s">
        <v>1878</v>
      </c>
      <c r="G63" s="494" t="s">
        <v>1878</v>
      </c>
      <c r="H63" s="494" t="s">
        <v>1878</v>
      </c>
      <c r="I63" s="494" t="s">
        <v>1878</v>
      </c>
      <c r="J63" s="494" t="s">
        <v>1878</v>
      </c>
      <c r="K63" s="494" t="s">
        <v>1878</v>
      </c>
      <c r="L63" s="494" t="s">
        <v>1878</v>
      </c>
      <c r="M63" s="494" t="s">
        <v>1878</v>
      </c>
      <c r="N63" s="494" t="s">
        <v>1878</v>
      </c>
      <c r="O63" s="494" t="s">
        <v>1878</v>
      </c>
      <c r="P63" s="495" t="s">
        <v>1878</v>
      </c>
    </row>
    <row r="65" spans="2:8" x14ac:dyDescent="0.25">
      <c r="C65" s="493" t="str">
        <f>Translations!$B$1156</f>
        <v>W razie potrzeby należy dodać dodatkowe wiersze powyżej oznaczenia "koniec". Należy zrobić to poprzez skopiowanie pustego wiersza i wstawienie go poniżej. Zwykłe polecenie "wstawienie wiersza" NIE BĘDZIE wystarczające.</v>
      </c>
      <c r="D65" s="493"/>
      <c r="E65" s="493"/>
      <c r="F65" s="493"/>
      <c r="G65" s="493"/>
      <c r="H65" s="493"/>
    </row>
    <row r="67" spans="2:8" x14ac:dyDescent="0.25">
      <c r="B67" s="489"/>
      <c r="C67" s="1002" t="s">
        <v>1933</v>
      </c>
      <c r="D67" s="1002"/>
      <c r="E67" s="1002"/>
      <c r="F67" s="1002"/>
      <c r="G67" s="1002"/>
      <c r="H67" s="146"/>
    </row>
  </sheetData>
  <sheetProtection sheet="1" objects="1" scenarios="1" formatCells="0" formatColumns="0" forma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2">
    <cfRule type="expression" dxfId="228" priority="4">
      <formula>CONTR_onlyCORSIA=TRUE</formula>
    </cfRule>
  </conditionalFormatting>
  <conditionalFormatting sqref="P9:P62">
    <cfRule type="expression" dxfId="227" priority="3">
      <formula>CONTR_CORSIAapplied=FALSE</formula>
    </cfRule>
  </conditionalFormatting>
  <conditionalFormatting sqref="M63:O63">
    <cfRule type="expression" dxfId="226" priority="2">
      <formula>CONTR_onlyCORSIA=TRUE</formula>
    </cfRule>
  </conditionalFormatting>
  <conditionalFormatting sqref="P63">
    <cfRule type="expression" dxfId="225" priority="1">
      <formula>CONTR_CORSIAapplied=FALSE</formula>
    </cfRule>
  </conditionalFormatting>
  <dataValidations count="3">
    <dataValidation type="list" allowBlank="1" showInputMessage="1" showErrorMessage="1" sqref="I9:L62 N9:P62">
      <formula1>TrueFalse</formula1>
    </dataValidation>
    <dataValidation type="list" allowBlank="1" showInputMessage="1" showErrorMessage="1" sqref="M10:M62">
      <formula1>EUETS_FuelsList</formula1>
    </dataValidation>
    <dataValidation type="list" allowBlank="1" showInputMessage="1" showErrorMessage="1" sqref="M9">
      <formula1>EUETS_FuelsList</formula1>
    </dataValidation>
  </dataValidations>
  <hyperlinks>
    <hyperlink ref="C67:G67" location="'Dalsze uwagi'!A1" display="&lt;&lt;&lt; Proszę kliknąć tutaj, aby przejść do części 10 &quot;Informacje poszczególnych państw członkowskich&quot; &gt;&gt;&gt;"/>
  </hyperlinks>
  <pageMargins left="0.78740157480314965" right="0.78740157480314965" top="0.78740157480314965" bottom="0.78740157480314965" header="0.39370078740157483" footer="0.39370078740157483"/>
  <pageSetup paperSize="9" scale="66"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5"/>
  <sheetViews>
    <sheetView showGridLines="0" view="pageBreakPreview" zoomScale="140" zoomScaleNormal="130" zoomScaleSheetLayoutView="140" workbookViewId="0"/>
  </sheetViews>
  <sheetFormatPr defaultColWidth="11.44140625" defaultRowHeight="13.2" x14ac:dyDescent="0.25"/>
  <cols>
    <col min="1" max="1" width="3.109375" style="71" customWidth="1"/>
    <col min="2" max="2" width="4.109375" style="71" customWidth="1"/>
    <col min="3" max="3" width="11.33203125" style="71" customWidth="1"/>
    <col min="4" max="4" width="10.88671875" style="71" customWidth="1"/>
    <col min="5" max="6" width="13.5546875" style="71" customWidth="1"/>
    <col min="7" max="7" width="10.44140625" style="71" customWidth="1"/>
    <col min="8" max="8" width="11.109375" style="71" customWidth="1"/>
    <col min="9" max="10" width="13.5546875" style="71" customWidth="1"/>
    <col min="11" max="16384" width="11.44140625" style="71"/>
  </cols>
  <sheetData>
    <row r="1" spans="1:10" x14ac:dyDescent="0.25">
      <c r="B1" s="150"/>
      <c r="C1" s="149"/>
      <c r="D1" s="149"/>
      <c r="E1" s="148"/>
      <c r="F1" s="148"/>
    </row>
    <row r="2" spans="1:10" ht="17.399999999999999" x14ac:dyDescent="0.25">
      <c r="B2" s="892" t="str">
        <f>Translations!$B$20</f>
        <v>Dalsze informacje poszczególnych państw członkowskich</v>
      </c>
      <c r="C2" s="892"/>
      <c r="D2" s="892"/>
      <c r="E2" s="892"/>
      <c r="F2" s="892"/>
      <c r="G2" s="892"/>
      <c r="H2" s="892"/>
      <c r="I2" s="892"/>
      <c r="J2" s="892"/>
    </row>
    <row r="3" spans="1:10" x14ac:dyDescent="0.25">
      <c r="B3" s="150"/>
      <c r="C3" s="149"/>
      <c r="D3" s="149"/>
      <c r="E3" s="148"/>
      <c r="F3" s="148"/>
    </row>
    <row r="4" spans="1:10" ht="15.6" x14ac:dyDescent="0.3">
      <c r="B4" s="108">
        <v>10</v>
      </c>
      <c r="C4" s="75" t="str">
        <f>Translations!$B$366</f>
        <v>Uwagi</v>
      </c>
      <c r="D4" s="75"/>
      <c r="E4" s="75"/>
      <c r="F4" s="75"/>
      <c r="G4" s="75"/>
      <c r="H4" s="75"/>
      <c r="I4" s="75"/>
      <c r="J4" s="75"/>
    </row>
    <row r="6" spans="1:10" x14ac:dyDescent="0.25">
      <c r="B6" s="99" t="str">
        <f>Translations!$B$367</f>
        <v>Miejsce przeznaczone na dalsze uwagi:</v>
      </c>
    </row>
    <row r="7" spans="1:10" x14ac:dyDescent="0.25">
      <c r="B7" s="126"/>
      <c r="C7" s="125"/>
      <c r="D7" s="125"/>
      <c r="E7" s="125"/>
      <c r="F7" s="125"/>
      <c r="G7" s="125"/>
      <c r="H7" s="125"/>
      <c r="I7" s="125"/>
      <c r="J7" s="124"/>
    </row>
    <row r="8" spans="1:10" ht="15.6" x14ac:dyDescent="0.3">
      <c r="A8" s="96"/>
      <c r="B8" s="123"/>
      <c r="C8" s="122"/>
      <c r="D8" s="122"/>
      <c r="E8" s="122"/>
      <c r="F8" s="122"/>
      <c r="G8" s="122"/>
      <c r="H8" s="122"/>
      <c r="I8" s="122"/>
      <c r="J8" s="121"/>
    </row>
    <row r="9" spans="1:10" x14ac:dyDescent="0.25">
      <c r="B9" s="123"/>
      <c r="C9" s="122"/>
      <c r="D9" s="122"/>
      <c r="E9" s="122"/>
      <c r="F9" s="122"/>
      <c r="G9" s="122"/>
      <c r="H9" s="122"/>
      <c r="I9" s="122"/>
      <c r="J9" s="121"/>
    </row>
    <row r="10" spans="1:10" x14ac:dyDescent="0.25">
      <c r="B10" s="123"/>
      <c r="C10" s="122"/>
      <c r="D10" s="122"/>
      <c r="E10" s="122"/>
      <c r="F10" s="122"/>
      <c r="G10" s="122"/>
      <c r="H10" s="122"/>
      <c r="I10" s="122"/>
      <c r="J10" s="121"/>
    </row>
    <row r="11" spans="1:10" x14ac:dyDescent="0.25">
      <c r="B11" s="123"/>
      <c r="C11" s="122"/>
      <c r="D11" s="122"/>
      <c r="E11" s="122"/>
      <c r="F11" s="122"/>
      <c r="G11" s="122"/>
      <c r="H11" s="122"/>
      <c r="I11" s="122"/>
      <c r="J11" s="121"/>
    </row>
    <row r="12" spans="1:10" x14ac:dyDescent="0.25">
      <c r="B12" s="123"/>
      <c r="C12" s="122"/>
      <c r="D12" s="122"/>
      <c r="E12" s="122"/>
      <c r="F12" s="122"/>
      <c r="G12" s="122"/>
      <c r="H12" s="122"/>
      <c r="I12" s="122"/>
      <c r="J12" s="121"/>
    </row>
    <row r="13" spans="1:10" x14ac:dyDescent="0.25">
      <c r="B13" s="123"/>
      <c r="C13" s="122"/>
      <c r="D13" s="122"/>
      <c r="E13" s="122"/>
      <c r="F13" s="122"/>
      <c r="G13" s="122"/>
      <c r="H13" s="122"/>
      <c r="I13" s="122"/>
      <c r="J13" s="121"/>
    </row>
    <row r="14" spans="1:10" x14ac:dyDescent="0.25">
      <c r="B14" s="123"/>
      <c r="C14" s="122"/>
      <c r="D14" s="122"/>
      <c r="E14" s="122"/>
      <c r="F14" s="122"/>
      <c r="G14" s="122"/>
      <c r="H14" s="122"/>
      <c r="I14" s="122"/>
      <c r="J14" s="121"/>
    </row>
    <row r="15" spans="1:10" x14ac:dyDescent="0.25">
      <c r="B15" s="123"/>
      <c r="C15" s="122"/>
      <c r="D15" s="122"/>
      <c r="E15" s="122"/>
      <c r="F15" s="122"/>
      <c r="G15" s="122"/>
      <c r="H15" s="122"/>
      <c r="I15" s="122"/>
      <c r="J15" s="121"/>
    </row>
    <row r="16" spans="1:10" x14ac:dyDescent="0.25">
      <c r="B16" s="123"/>
      <c r="C16" s="122"/>
      <c r="D16" s="122"/>
      <c r="E16" s="122"/>
      <c r="F16" s="122"/>
      <c r="G16" s="122"/>
      <c r="H16" s="122"/>
      <c r="I16" s="122"/>
      <c r="J16" s="121"/>
    </row>
    <row r="17" spans="2:10" x14ac:dyDescent="0.25">
      <c r="B17" s="123"/>
      <c r="C17" s="122"/>
      <c r="D17" s="122"/>
      <c r="E17" s="122"/>
      <c r="F17" s="122"/>
      <c r="G17" s="122"/>
      <c r="H17" s="122"/>
      <c r="I17" s="122"/>
      <c r="J17" s="121"/>
    </row>
    <row r="18" spans="2:10" x14ac:dyDescent="0.25">
      <c r="B18" s="123"/>
      <c r="C18" s="122"/>
      <c r="D18" s="122"/>
      <c r="E18" s="122"/>
      <c r="F18" s="122"/>
      <c r="G18" s="122"/>
      <c r="H18" s="122"/>
      <c r="I18" s="122"/>
      <c r="J18" s="121"/>
    </row>
    <row r="19" spans="2:10" x14ac:dyDescent="0.25">
      <c r="B19" s="123"/>
      <c r="C19" s="122"/>
      <c r="D19" s="122"/>
      <c r="E19" s="122"/>
      <c r="F19" s="122"/>
      <c r="G19" s="122"/>
      <c r="H19" s="122"/>
      <c r="I19" s="122"/>
      <c r="J19" s="121"/>
    </row>
    <row r="20" spans="2:10" x14ac:dyDescent="0.25">
      <c r="B20" s="123"/>
      <c r="C20" s="122"/>
      <c r="D20" s="122"/>
      <c r="E20" s="122"/>
      <c r="F20" s="122"/>
      <c r="G20" s="122"/>
      <c r="H20" s="122"/>
      <c r="I20" s="122"/>
      <c r="J20" s="121"/>
    </row>
    <row r="21" spans="2:10" x14ac:dyDescent="0.25">
      <c r="B21" s="123"/>
      <c r="C21" s="122"/>
      <c r="D21" s="122"/>
      <c r="E21" s="122"/>
      <c r="F21" s="122"/>
      <c r="G21" s="122"/>
      <c r="H21" s="122"/>
      <c r="I21" s="122"/>
      <c r="J21" s="121"/>
    </row>
    <row r="22" spans="2:10" x14ac:dyDescent="0.25">
      <c r="B22" s="123"/>
      <c r="C22" s="122"/>
      <c r="D22" s="122"/>
      <c r="E22" s="122"/>
      <c r="F22" s="122"/>
      <c r="G22" s="122"/>
      <c r="H22" s="122"/>
      <c r="I22" s="122"/>
      <c r="J22" s="121"/>
    </row>
    <row r="23" spans="2:10" x14ac:dyDescent="0.25">
      <c r="B23" s="123"/>
      <c r="C23" s="122"/>
      <c r="D23" s="122"/>
      <c r="E23" s="122"/>
      <c r="F23" s="122"/>
      <c r="G23" s="122"/>
      <c r="H23" s="122"/>
      <c r="I23" s="122"/>
      <c r="J23" s="121"/>
    </row>
    <row r="24" spans="2:10" x14ac:dyDescent="0.25">
      <c r="B24" s="123"/>
      <c r="C24" s="122"/>
      <c r="D24" s="122"/>
      <c r="E24" s="122"/>
      <c r="F24" s="122"/>
      <c r="G24" s="122"/>
      <c r="H24" s="413"/>
      <c r="I24" s="122"/>
      <c r="J24" s="121"/>
    </row>
    <row r="25" spans="2:10" x14ac:dyDescent="0.25">
      <c r="B25" s="123"/>
      <c r="C25" s="122"/>
      <c r="D25" s="122"/>
      <c r="E25" s="122"/>
      <c r="F25" s="122"/>
      <c r="G25" s="122"/>
      <c r="H25" s="122"/>
      <c r="I25" s="122"/>
      <c r="J25" s="121"/>
    </row>
    <row r="26" spans="2:10" x14ac:dyDescent="0.25">
      <c r="B26" s="123"/>
      <c r="C26" s="122"/>
      <c r="D26" s="122"/>
      <c r="E26" s="122"/>
      <c r="F26" s="122"/>
      <c r="G26" s="122"/>
      <c r="H26" s="122"/>
      <c r="I26" s="122"/>
      <c r="J26" s="121"/>
    </row>
    <row r="27" spans="2:10" x14ac:dyDescent="0.25">
      <c r="B27" s="123"/>
      <c r="C27" s="122"/>
      <c r="D27" s="122"/>
      <c r="E27" s="122"/>
      <c r="F27" s="122"/>
      <c r="G27" s="122"/>
      <c r="H27" s="122"/>
      <c r="I27" s="122"/>
      <c r="J27" s="121"/>
    </row>
    <row r="28" spans="2:10" x14ac:dyDescent="0.25">
      <c r="B28" s="123"/>
      <c r="C28" s="122"/>
      <c r="D28" s="122"/>
      <c r="E28" s="122"/>
      <c r="F28" s="122"/>
      <c r="G28" s="122"/>
      <c r="H28" s="122"/>
      <c r="I28" s="122"/>
      <c r="J28" s="121"/>
    </row>
    <row r="29" spans="2:10" x14ac:dyDescent="0.25">
      <c r="B29" s="123"/>
      <c r="C29" s="122"/>
      <c r="D29" s="122"/>
      <c r="E29" s="122"/>
      <c r="F29" s="122"/>
      <c r="G29" s="122"/>
      <c r="H29" s="122"/>
      <c r="I29" s="122"/>
      <c r="J29" s="121"/>
    </row>
    <row r="30" spans="2:10" x14ac:dyDescent="0.25">
      <c r="B30" s="123"/>
      <c r="C30" s="122"/>
      <c r="D30" s="122"/>
      <c r="E30" s="122"/>
      <c r="F30" s="122"/>
      <c r="G30" s="122"/>
      <c r="H30" s="122"/>
      <c r="I30" s="122"/>
      <c r="J30" s="121"/>
    </row>
    <row r="31" spans="2:10" x14ac:dyDescent="0.25">
      <c r="B31" s="123"/>
      <c r="C31" s="122"/>
      <c r="D31" s="122"/>
      <c r="E31" s="122"/>
      <c r="F31" s="122"/>
      <c r="G31" s="122"/>
      <c r="H31" s="122"/>
      <c r="I31" s="122"/>
      <c r="J31" s="121"/>
    </row>
    <row r="32" spans="2:10" x14ac:dyDescent="0.25">
      <c r="B32" s="120"/>
      <c r="C32" s="119"/>
      <c r="D32" s="119"/>
      <c r="E32" s="119"/>
      <c r="F32" s="119"/>
      <c r="G32" s="119"/>
      <c r="H32" s="119"/>
      <c r="I32" s="119"/>
      <c r="J32" s="118"/>
    </row>
    <row r="35" spans="2:10" x14ac:dyDescent="0.25">
      <c r="B35" s="924" t="str">
        <f>Translations!$B$1013</f>
        <v>&lt;&lt;&lt; Proszę kliknąć tutaj, aby przejść do części 11 "Emisje dla par lotnisk" &gt;&gt;&gt;</v>
      </c>
      <c r="C35" s="924"/>
      <c r="D35" s="924"/>
      <c r="E35" s="924"/>
      <c r="F35" s="924"/>
      <c r="G35" s="925"/>
      <c r="H35" s="925"/>
      <c r="I35" s="925"/>
      <c r="J35" s="925"/>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 ref="B35:J35" location="Załącznik!A1" display="Załącznik!A1"/>
  </hyperlinks>
  <pageMargins left="0.78740157480314965" right="0.78740157480314965" top="0.78740157480314965" bottom="0.78740157480314965" header="0.39370078740157483" footer="0.39370078740157483"/>
  <pageSetup paperSize="9" scale="82"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98"/>
  <sheetViews>
    <sheetView showGridLines="0" view="pageBreakPreview" zoomScale="204" zoomScaleNormal="130" zoomScaleSheetLayoutView="204" workbookViewId="0"/>
  </sheetViews>
  <sheetFormatPr defaultColWidth="11.44140625" defaultRowHeight="13.2" x14ac:dyDescent="0.25"/>
  <cols>
    <col min="1" max="1" width="4" style="71" customWidth="1"/>
    <col min="2" max="2" width="4.5546875" style="71" customWidth="1"/>
    <col min="3" max="6" width="17.6640625" style="71" customWidth="1"/>
    <col min="7" max="7" width="15.6640625" style="71" customWidth="1"/>
    <col min="8" max="8" width="4" style="71" customWidth="1"/>
    <col min="9" max="16384" width="11.44140625" style="71"/>
  </cols>
  <sheetData>
    <row r="1" spans="1:9" x14ac:dyDescent="0.25">
      <c r="B1" s="150"/>
      <c r="C1" s="149"/>
      <c r="D1" s="149"/>
      <c r="E1" s="148"/>
      <c r="F1" s="148"/>
    </row>
    <row r="2" spans="1:9" ht="22.5" customHeight="1" x14ac:dyDescent="0.25">
      <c r="B2" s="892" t="str">
        <f>Translations!$B$1246</f>
        <v>Załącznik: Emisje dla par lotnisk - EU ETS i CH ETS</v>
      </c>
      <c r="C2" s="892"/>
      <c r="D2" s="892"/>
      <c r="E2" s="892"/>
      <c r="F2" s="892"/>
      <c r="G2" s="892"/>
    </row>
    <row r="3" spans="1:9" x14ac:dyDescent="0.25">
      <c r="B3" s="150"/>
      <c r="C3" s="149"/>
      <c r="D3" s="149"/>
      <c r="E3" s="148"/>
      <c r="F3" s="148"/>
    </row>
    <row r="4" spans="1:9" ht="15.6" x14ac:dyDescent="0.3">
      <c r="A4" s="604"/>
      <c r="B4" s="108">
        <v>11</v>
      </c>
      <c r="C4" s="108" t="str">
        <f>Translations!$B$1291</f>
        <v>Dodatkowe informacje dotyczące emisji - EU ETS i CH ETS</v>
      </c>
      <c r="D4" s="108"/>
      <c r="E4" s="108"/>
      <c r="F4" s="108"/>
      <c r="G4" s="108"/>
      <c r="H4" s="604"/>
    </row>
    <row r="5" spans="1:9" s="131" customFormat="1" ht="25.5" customHeight="1" x14ac:dyDescent="0.25">
      <c r="A5" s="586"/>
      <c r="B5" s="141"/>
      <c r="C5" s="1097" t="str">
        <f>Translations!$B$1292</f>
        <v>W celu zmniejszenia obciążeń administracyjnych, załącznik ten powinien zawierać informacje o lotach objętych systemami EU ETS i CH ETS.</v>
      </c>
      <c r="D5" s="1098"/>
      <c r="E5" s="1098"/>
      <c r="F5" s="1098"/>
      <c r="G5" s="1098"/>
      <c r="H5" s="586"/>
      <c r="I5" s="603"/>
    </row>
    <row r="6" spans="1:9" x14ac:dyDescent="0.25">
      <c r="A6" s="604"/>
      <c r="B6" s="141" t="s">
        <v>244</v>
      </c>
      <c r="C6" s="97" t="str">
        <f>Translations!$B$1015</f>
        <v>Proszę wskazać, czy dane zawarte w tym załączniku uznaje się za poufne:</v>
      </c>
      <c r="D6" s="101"/>
      <c r="E6" s="101"/>
      <c r="F6" s="101"/>
      <c r="G6" s="229"/>
      <c r="H6" s="604"/>
    </row>
    <row r="7" spans="1:9" s="131" customFormat="1" x14ac:dyDescent="0.25">
      <c r="A7" s="586"/>
      <c r="B7" s="144"/>
      <c r="F7" s="143"/>
      <c r="G7" s="143"/>
      <c r="H7" s="586"/>
    </row>
    <row r="8" spans="1:9" s="131" customFormat="1" ht="30" customHeight="1" x14ac:dyDescent="0.25">
      <c r="A8" s="586"/>
      <c r="B8" s="141" t="s">
        <v>247</v>
      </c>
      <c r="C8" s="1096" t="str">
        <f>Translations!$B$1016</f>
        <v>W poniższej tabeli proszę podać dane (wartości ogółem w ciągu okresu sprawozdawczego dla zredukowanego zakresu operacji lotniczych objętych systemami handlu) dla par lotnisk.</v>
      </c>
      <c r="D8" s="926"/>
      <c r="E8" s="926"/>
      <c r="F8" s="926"/>
      <c r="G8" s="926"/>
      <c r="H8" s="586"/>
    </row>
    <row r="9" spans="1:9" s="131" customFormat="1" ht="25.5" customHeight="1" x14ac:dyDescent="0.25">
      <c r="A9" s="586"/>
      <c r="B9" s="141"/>
      <c r="C9" s="1081" t="str">
        <f>Translations!$B$1017</f>
        <v>Proszę wypełnić poniższą tabelę. Jeżeli potrzebne są dodatkowe wiersze, należy wstawić je powyżej wiersza „koniec listy”. W takim przypadku wzór dla wartości ogółem będzie działał prawidłowo.</v>
      </c>
      <c r="D9" s="1082"/>
      <c r="E9" s="1082"/>
      <c r="F9" s="1082"/>
      <c r="G9" s="1082"/>
      <c r="H9" s="586"/>
    </row>
    <row r="10" spans="1:9" s="131" customFormat="1" ht="38.25" customHeight="1" x14ac:dyDescent="0.25">
      <c r="A10" s="586"/>
      <c r="B10" s="141"/>
      <c r="C10" s="1081" t="str">
        <f>Translations!$B$1018</f>
        <v>Należy wziąć pod uwagę fakt, że jeżeli zostaną dodane dodatkowe komórki i/lub skopiowane i wklejone dane z innego programu bądź arkusza kalkulacyjnego, konieczne jest sprawdzenie prawidłowości istniejących formuł. Sprawdzenie prawidłowości obliczeń stanowi w pełni odpowiedzialność operatora statków powietrznych.</v>
      </c>
      <c r="D10" s="1082"/>
      <c r="E10" s="1082"/>
      <c r="F10" s="1082"/>
      <c r="G10" s="1082"/>
      <c r="H10" s="586"/>
    </row>
    <row r="11" spans="1:9" s="129" customFormat="1" ht="24.75" customHeight="1" x14ac:dyDescent="0.25">
      <c r="A11" s="605"/>
      <c r="C11" s="1094" t="str">
        <f>Translations!$B$1019</f>
        <v>Para lotnisk (czteroliterowy oznacznik ICAO)</v>
      </c>
      <c r="D11" s="1095"/>
      <c r="E11" s="1094" t="str">
        <f>Translations!$B$1020</f>
        <v>Całkowita liczba lotów dla pary lotnisk</v>
      </c>
      <c r="F11" s="1094" t="str">
        <f>Translations!$B$1021</f>
        <v>Całkowite emisje
[t CO2]</v>
      </c>
      <c r="G11" s="584"/>
      <c r="H11" s="605"/>
    </row>
    <row r="12" spans="1:9" s="129" customFormat="1" ht="25.5" customHeight="1" x14ac:dyDescent="0.25">
      <c r="A12" s="605"/>
      <c r="C12" s="772" t="str">
        <f>Translations!$B$1022</f>
        <v>Lotnisko wylotu</v>
      </c>
      <c r="D12" s="773" t="str">
        <f>Translations!$B$1023</f>
        <v>Lotnisko przylotu</v>
      </c>
      <c r="E12" s="1095"/>
      <c r="F12" s="1095"/>
      <c r="H12" s="605"/>
    </row>
    <row r="13" spans="1:9" s="140" customFormat="1" ht="13.2" customHeight="1" x14ac:dyDescent="0.25">
      <c r="A13" s="606"/>
      <c r="B13" s="137"/>
      <c r="C13" s="139"/>
      <c r="D13" s="139"/>
      <c r="E13" s="138"/>
      <c r="F13" s="138"/>
      <c r="H13" s="606"/>
    </row>
    <row r="14" spans="1:9" s="140" customFormat="1" ht="13.2" customHeight="1" x14ac:dyDescent="0.25">
      <c r="A14" s="606"/>
      <c r="B14" s="137"/>
      <c r="C14" s="139"/>
      <c r="D14" s="139"/>
      <c r="E14" s="138"/>
      <c r="F14" s="138"/>
      <c r="H14" s="606"/>
    </row>
    <row r="15" spans="1:9" s="140" customFormat="1" ht="13.2" customHeight="1" x14ac:dyDescent="0.25">
      <c r="A15" s="606"/>
      <c r="B15" s="137"/>
      <c r="C15" s="139"/>
      <c r="D15" s="139"/>
      <c r="E15" s="138"/>
      <c r="F15" s="138"/>
      <c r="H15" s="606"/>
    </row>
    <row r="16" spans="1:9" s="140" customFormat="1" ht="13.2" customHeight="1" x14ac:dyDescent="0.25">
      <c r="A16" s="606"/>
      <c r="B16" s="137"/>
      <c r="C16" s="139"/>
      <c r="D16" s="139"/>
      <c r="E16" s="138"/>
      <c r="F16" s="138"/>
      <c r="H16" s="606"/>
    </row>
    <row r="17" spans="1:8" s="140" customFormat="1" ht="13.2" customHeight="1" x14ac:dyDescent="0.25">
      <c r="A17" s="606"/>
      <c r="B17" s="137"/>
      <c r="C17" s="139"/>
      <c r="D17" s="139"/>
      <c r="E17" s="138"/>
      <c r="F17" s="138"/>
      <c r="H17" s="606"/>
    </row>
    <row r="18" spans="1:8" s="140" customFormat="1" ht="13.2" customHeight="1" x14ac:dyDescent="0.25">
      <c r="A18" s="606"/>
      <c r="B18" s="137"/>
      <c r="C18" s="139"/>
      <c r="D18" s="139"/>
      <c r="E18" s="138"/>
      <c r="F18" s="138"/>
      <c r="H18" s="606"/>
    </row>
    <row r="19" spans="1:8" s="140" customFormat="1" ht="13.2" customHeight="1" x14ac:dyDescent="0.25">
      <c r="A19" s="606"/>
      <c r="B19" s="137"/>
      <c r="C19" s="139"/>
      <c r="D19" s="139"/>
      <c r="E19" s="138"/>
      <c r="F19" s="138"/>
      <c r="H19" s="606"/>
    </row>
    <row r="20" spans="1:8" s="140" customFormat="1" ht="13.2" customHeight="1" x14ac:dyDescent="0.25">
      <c r="A20" s="606"/>
      <c r="B20" s="137"/>
      <c r="C20" s="139"/>
      <c r="D20" s="139"/>
      <c r="E20" s="138"/>
      <c r="F20" s="138"/>
      <c r="H20" s="606"/>
    </row>
    <row r="21" spans="1:8" s="140" customFormat="1" ht="13.2" customHeight="1" x14ac:dyDescent="0.25">
      <c r="A21" s="606"/>
      <c r="B21" s="137"/>
      <c r="C21" s="139"/>
      <c r="D21" s="139"/>
      <c r="E21" s="138"/>
      <c r="F21" s="138"/>
      <c r="H21" s="606"/>
    </row>
    <row r="22" spans="1:8" s="140" customFormat="1" ht="13.2" customHeight="1" x14ac:dyDescent="0.25">
      <c r="A22" s="606"/>
      <c r="B22" s="137"/>
      <c r="C22" s="139"/>
      <c r="D22" s="139"/>
      <c r="E22" s="138"/>
      <c r="F22" s="138"/>
      <c r="H22" s="606"/>
    </row>
    <row r="23" spans="1:8" s="140" customFormat="1" ht="13.2" customHeight="1" x14ac:dyDescent="0.25">
      <c r="A23" s="606"/>
      <c r="B23" s="137"/>
      <c r="C23" s="139"/>
      <c r="D23" s="139"/>
      <c r="E23" s="138"/>
      <c r="F23" s="138"/>
      <c r="H23" s="606"/>
    </row>
    <row r="24" spans="1:8" s="140" customFormat="1" ht="13.2" customHeight="1" x14ac:dyDescent="0.25">
      <c r="A24" s="606"/>
      <c r="B24" s="137"/>
      <c r="C24" s="139"/>
      <c r="D24" s="139"/>
      <c r="E24" s="138"/>
      <c r="F24" s="138"/>
      <c r="H24" s="606"/>
    </row>
    <row r="25" spans="1:8" s="140" customFormat="1" ht="13.2" customHeight="1" x14ac:dyDescent="0.25">
      <c r="A25" s="606"/>
      <c r="B25" s="137"/>
      <c r="C25" s="139"/>
      <c r="D25" s="139"/>
      <c r="E25" s="138"/>
      <c r="F25" s="138"/>
      <c r="H25" s="606"/>
    </row>
    <row r="26" spans="1:8" s="140" customFormat="1" ht="13.2" customHeight="1" x14ac:dyDescent="0.25">
      <c r="A26" s="606"/>
      <c r="B26" s="137"/>
      <c r="C26" s="139"/>
      <c r="D26" s="139"/>
      <c r="E26" s="138"/>
      <c r="F26" s="138"/>
      <c r="H26" s="606"/>
    </row>
    <row r="27" spans="1:8" s="140" customFormat="1" ht="13.2" customHeight="1" x14ac:dyDescent="0.25">
      <c r="A27" s="606"/>
      <c r="B27" s="137"/>
      <c r="C27" s="139"/>
      <c r="D27" s="139"/>
      <c r="E27" s="138"/>
      <c r="F27" s="138"/>
      <c r="H27" s="606"/>
    </row>
    <row r="28" spans="1:8" s="140" customFormat="1" ht="13.2" customHeight="1" x14ac:dyDescent="0.25">
      <c r="A28" s="606"/>
      <c r="B28" s="137"/>
      <c r="C28" s="139"/>
      <c r="D28" s="139"/>
      <c r="E28" s="138"/>
      <c r="F28" s="138"/>
      <c r="H28" s="606"/>
    </row>
    <row r="29" spans="1:8" s="140" customFormat="1" ht="13.2" customHeight="1" x14ac:dyDescent="0.25">
      <c r="A29" s="606"/>
      <c r="B29" s="137"/>
      <c r="C29" s="139"/>
      <c r="D29" s="139"/>
      <c r="E29" s="138"/>
      <c r="F29" s="138"/>
      <c r="H29" s="606"/>
    </row>
    <row r="30" spans="1:8" s="140" customFormat="1" ht="13.2" customHeight="1" x14ac:dyDescent="0.25">
      <c r="A30" s="606"/>
      <c r="B30" s="137"/>
      <c r="C30" s="139"/>
      <c r="D30" s="139"/>
      <c r="E30" s="138"/>
      <c r="F30" s="138"/>
      <c r="H30" s="606"/>
    </row>
    <row r="31" spans="1:8" s="140" customFormat="1" ht="13.2" customHeight="1" x14ac:dyDescent="0.25">
      <c r="A31" s="606"/>
      <c r="B31" s="137"/>
      <c r="C31" s="139"/>
      <c r="D31" s="139"/>
      <c r="E31" s="138"/>
      <c r="F31" s="138"/>
      <c r="H31" s="606"/>
    </row>
    <row r="32" spans="1:8" s="140" customFormat="1" ht="13.2" customHeight="1" x14ac:dyDescent="0.25">
      <c r="A32" s="606"/>
      <c r="B32" s="137"/>
      <c r="C32" s="139"/>
      <c r="D32" s="139"/>
      <c r="E32" s="138"/>
      <c r="F32" s="138"/>
      <c r="H32" s="606"/>
    </row>
    <row r="33" spans="1:8" s="140" customFormat="1" ht="13.2" customHeight="1" x14ac:dyDescent="0.25">
      <c r="A33" s="606"/>
      <c r="B33" s="137"/>
      <c r="C33" s="139"/>
      <c r="D33" s="139"/>
      <c r="E33" s="138"/>
      <c r="F33" s="138"/>
      <c r="H33" s="606"/>
    </row>
    <row r="34" spans="1:8" s="140" customFormat="1" ht="13.2" customHeight="1" x14ac:dyDescent="0.25">
      <c r="A34" s="606"/>
      <c r="B34" s="137"/>
      <c r="C34" s="139"/>
      <c r="D34" s="139"/>
      <c r="E34" s="138"/>
      <c r="F34" s="138"/>
      <c r="H34" s="606"/>
    </row>
    <row r="35" spans="1:8" s="140" customFormat="1" ht="13.2" customHeight="1" x14ac:dyDescent="0.25">
      <c r="A35" s="606"/>
      <c r="B35" s="137"/>
      <c r="C35" s="139"/>
      <c r="D35" s="139"/>
      <c r="E35" s="138"/>
      <c r="F35" s="138"/>
      <c r="H35" s="606"/>
    </row>
    <row r="36" spans="1:8" s="136" customFormat="1" ht="13.2" customHeight="1" x14ac:dyDescent="0.2">
      <c r="A36" s="607"/>
      <c r="B36" s="137"/>
      <c r="C36" s="139"/>
      <c r="D36" s="139"/>
      <c r="E36" s="138"/>
      <c r="F36" s="138"/>
      <c r="H36" s="607"/>
    </row>
    <row r="37" spans="1:8" s="136" customFormat="1" ht="13.2" customHeight="1" x14ac:dyDescent="0.2">
      <c r="A37" s="607"/>
      <c r="B37" s="137"/>
      <c r="C37" s="139"/>
      <c r="D37" s="139"/>
      <c r="E37" s="138"/>
      <c r="F37" s="138"/>
      <c r="H37" s="607"/>
    </row>
    <row r="38" spans="1:8" s="136" customFormat="1" ht="13.2" customHeight="1" x14ac:dyDescent="0.2">
      <c r="A38" s="607"/>
      <c r="B38" s="137"/>
      <c r="C38" s="139"/>
      <c r="D38" s="139"/>
      <c r="E38" s="138"/>
      <c r="F38" s="138"/>
      <c r="H38" s="607"/>
    </row>
    <row r="39" spans="1:8" s="136" customFormat="1" ht="13.2" customHeight="1" x14ac:dyDescent="0.2">
      <c r="A39" s="607"/>
      <c r="B39" s="137"/>
      <c r="C39" s="139"/>
      <c r="D39" s="139"/>
      <c r="E39" s="138"/>
      <c r="F39" s="138"/>
      <c r="H39" s="607"/>
    </row>
    <row r="40" spans="1:8" s="136" customFormat="1" ht="13.2" customHeight="1" x14ac:dyDescent="0.2">
      <c r="A40" s="607"/>
      <c r="B40" s="137"/>
      <c r="C40" s="139"/>
      <c r="D40" s="139"/>
      <c r="E40" s="138"/>
      <c r="F40" s="138"/>
      <c r="H40" s="607"/>
    </row>
    <row r="41" spans="1:8" s="140" customFormat="1" ht="13.2" customHeight="1" x14ac:dyDescent="0.25">
      <c r="A41" s="606"/>
      <c r="B41" s="137"/>
      <c r="C41" s="139"/>
      <c r="D41" s="139"/>
      <c r="E41" s="138"/>
      <c r="F41" s="138"/>
      <c r="H41" s="606"/>
    </row>
    <row r="42" spans="1:8" s="140" customFormat="1" ht="13.2" customHeight="1" x14ac:dyDescent="0.25">
      <c r="A42" s="606"/>
      <c r="B42" s="137"/>
      <c r="C42" s="139"/>
      <c r="D42" s="139"/>
      <c r="E42" s="138"/>
      <c r="F42" s="138"/>
      <c r="H42" s="606"/>
    </row>
    <row r="43" spans="1:8" s="140" customFormat="1" ht="13.2" customHeight="1" x14ac:dyDescent="0.25">
      <c r="A43" s="606"/>
      <c r="B43" s="137"/>
      <c r="C43" s="139"/>
      <c r="D43" s="139"/>
      <c r="E43" s="138"/>
      <c r="F43" s="138"/>
      <c r="H43" s="606"/>
    </row>
    <row r="44" spans="1:8" s="140" customFormat="1" ht="13.2" customHeight="1" x14ac:dyDescent="0.25">
      <c r="A44" s="606"/>
      <c r="B44" s="137"/>
      <c r="C44" s="139"/>
      <c r="D44" s="139"/>
      <c r="E44" s="138"/>
      <c r="F44" s="138"/>
      <c r="H44" s="606"/>
    </row>
    <row r="45" spans="1:8" s="140" customFormat="1" ht="13.2" customHeight="1" x14ac:dyDescent="0.25">
      <c r="A45" s="606"/>
      <c r="B45" s="137"/>
      <c r="C45" s="139"/>
      <c r="D45" s="139"/>
      <c r="E45" s="138"/>
      <c r="F45" s="138"/>
      <c r="H45" s="606"/>
    </row>
    <row r="46" spans="1:8" s="140" customFormat="1" ht="13.2" customHeight="1" x14ac:dyDescent="0.25">
      <c r="A46" s="606"/>
      <c r="B46" s="137"/>
      <c r="C46" s="139"/>
      <c r="D46" s="139"/>
      <c r="E46" s="138"/>
      <c r="F46" s="138"/>
      <c r="H46" s="606"/>
    </row>
    <row r="47" spans="1:8" s="140" customFormat="1" ht="13.2" customHeight="1" x14ac:dyDescent="0.25">
      <c r="A47" s="606"/>
      <c r="B47" s="137"/>
      <c r="C47" s="139"/>
      <c r="D47" s="139"/>
      <c r="E47" s="138"/>
      <c r="F47" s="138"/>
      <c r="H47" s="606"/>
    </row>
    <row r="48" spans="1:8" s="140" customFormat="1" ht="13.2" customHeight="1" x14ac:dyDescent="0.25">
      <c r="A48" s="606"/>
      <c r="B48" s="137"/>
      <c r="C48" s="139"/>
      <c r="D48" s="139"/>
      <c r="E48" s="138"/>
      <c r="F48" s="138"/>
      <c r="H48" s="606"/>
    </row>
    <row r="49" spans="1:8" s="140" customFormat="1" ht="13.2" customHeight="1" x14ac:dyDescent="0.25">
      <c r="A49" s="606"/>
      <c r="B49" s="137"/>
      <c r="C49" s="139"/>
      <c r="D49" s="139"/>
      <c r="E49" s="138"/>
      <c r="F49" s="138"/>
      <c r="H49" s="606"/>
    </row>
    <row r="50" spans="1:8" s="140" customFormat="1" ht="13.2" customHeight="1" x14ac:dyDescent="0.25">
      <c r="A50" s="606"/>
      <c r="B50" s="137"/>
      <c r="C50" s="139"/>
      <c r="D50" s="139"/>
      <c r="E50" s="138"/>
      <c r="F50" s="138"/>
      <c r="H50" s="606"/>
    </row>
    <row r="51" spans="1:8" s="140" customFormat="1" ht="13.2" customHeight="1" x14ac:dyDescent="0.25">
      <c r="A51" s="606"/>
      <c r="B51" s="137"/>
      <c r="C51" s="139"/>
      <c r="D51" s="139"/>
      <c r="E51" s="138"/>
      <c r="F51" s="138"/>
      <c r="H51" s="606"/>
    </row>
    <row r="52" spans="1:8" s="140" customFormat="1" ht="13.2" customHeight="1" x14ac:dyDescent="0.25">
      <c r="A52" s="606"/>
      <c r="B52" s="137"/>
      <c r="C52" s="139"/>
      <c r="D52" s="139"/>
      <c r="E52" s="138"/>
      <c r="F52" s="138"/>
      <c r="H52" s="606"/>
    </row>
    <row r="53" spans="1:8" s="140" customFormat="1" ht="13.2" customHeight="1" x14ac:dyDescent="0.25">
      <c r="A53" s="606"/>
      <c r="B53" s="137"/>
      <c r="C53" s="139"/>
      <c r="D53" s="139"/>
      <c r="E53" s="138"/>
      <c r="F53" s="138"/>
      <c r="H53" s="606"/>
    </row>
    <row r="54" spans="1:8" s="140" customFormat="1" ht="13.2" customHeight="1" x14ac:dyDescent="0.25">
      <c r="A54" s="606"/>
      <c r="B54" s="137"/>
      <c r="C54" s="139"/>
      <c r="D54" s="139"/>
      <c r="E54" s="138"/>
      <c r="F54" s="138"/>
      <c r="H54" s="606"/>
    </row>
    <row r="55" spans="1:8" s="140" customFormat="1" ht="13.2" customHeight="1" x14ac:dyDescent="0.25">
      <c r="A55" s="606"/>
      <c r="B55" s="137"/>
      <c r="C55" s="139"/>
      <c r="D55" s="139"/>
      <c r="E55" s="138"/>
      <c r="F55" s="138"/>
      <c r="H55" s="606"/>
    </row>
    <row r="56" spans="1:8" s="140" customFormat="1" ht="13.2" customHeight="1" x14ac:dyDescent="0.25">
      <c r="A56" s="606"/>
      <c r="B56" s="137"/>
      <c r="C56" s="139"/>
      <c r="D56" s="139"/>
      <c r="E56" s="138"/>
      <c r="F56" s="138"/>
      <c r="H56" s="606"/>
    </row>
    <row r="57" spans="1:8" s="140" customFormat="1" ht="13.2" customHeight="1" x14ac:dyDescent="0.25">
      <c r="A57" s="606"/>
      <c r="B57" s="137"/>
      <c r="C57" s="139"/>
      <c r="D57" s="139"/>
      <c r="E57" s="138"/>
      <c r="F57" s="138"/>
      <c r="H57" s="606"/>
    </row>
    <row r="58" spans="1:8" s="140" customFormat="1" ht="13.2" customHeight="1" x14ac:dyDescent="0.25">
      <c r="A58" s="606"/>
      <c r="B58" s="137"/>
      <c r="C58" s="139"/>
      <c r="D58" s="139"/>
      <c r="E58" s="138"/>
      <c r="F58" s="138"/>
      <c r="H58" s="606"/>
    </row>
    <row r="59" spans="1:8" s="140" customFormat="1" ht="13.2" customHeight="1" x14ac:dyDescent="0.25">
      <c r="A59" s="606"/>
      <c r="B59" s="137"/>
      <c r="C59" s="139"/>
      <c r="D59" s="139"/>
      <c r="E59" s="138"/>
      <c r="F59" s="138"/>
      <c r="H59" s="606"/>
    </row>
    <row r="60" spans="1:8" s="140" customFormat="1" ht="13.2" customHeight="1" x14ac:dyDescent="0.25">
      <c r="A60" s="606"/>
      <c r="B60" s="137"/>
      <c r="C60" s="139"/>
      <c r="D60" s="139"/>
      <c r="E60" s="138"/>
      <c r="F60" s="138"/>
      <c r="H60" s="606"/>
    </row>
    <row r="61" spans="1:8" s="136" customFormat="1" ht="13.2" customHeight="1" x14ac:dyDescent="0.2">
      <c r="A61" s="607"/>
      <c r="B61" s="137"/>
      <c r="C61" s="139"/>
      <c r="D61" s="139"/>
      <c r="E61" s="138"/>
      <c r="F61" s="138"/>
      <c r="H61" s="607"/>
    </row>
    <row r="62" spans="1:8" s="136" customFormat="1" ht="13.2" customHeight="1" x14ac:dyDescent="0.2">
      <c r="A62" s="607"/>
      <c r="B62" s="137"/>
      <c r="C62" s="139"/>
      <c r="D62" s="139"/>
      <c r="E62" s="138"/>
      <c r="F62" s="138"/>
      <c r="H62" s="607"/>
    </row>
    <row r="63" spans="1:8" s="136" customFormat="1" ht="13.2" customHeight="1" x14ac:dyDescent="0.2">
      <c r="A63" s="607"/>
      <c r="B63" s="137"/>
      <c r="C63" s="139"/>
      <c r="D63" s="139"/>
      <c r="E63" s="138"/>
      <c r="F63" s="138"/>
      <c r="H63" s="607"/>
    </row>
    <row r="64" spans="1:8" s="136" customFormat="1" ht="13.2" customHeight="1" x14ac:dyDescent="0.2">
      <c r="A64" s="607"/>
      <c r="B64" s="137"/>
      <c r="C64" s="139"/>
      <c r="D64" s="139"/>
      <c r="E64" s="138"/>
      <c r="F64" s="138"/>
      <c r="H64" s="607"/>
    </row>
    <row r="65" spans="1:8" s="136" customFormat="1" ht="13.2" customHeight="1" x14ac:dyDescent="0.2">
      <c r="A65" s="607"/>
      <c r="B65" s="137"/>
      <c r="C65" s="139"/>
      <c r="D65" s="139"/>
      <c r="E65" s="138"/>
      <c r="F65" s="138"/>
      <c r="H65" s="607"/>
    </row>
    <row r="66" spans="1:8" s="140" customFormat="1" ht="13.2" customHeight="1" x14ac:dyDescent="0.25">
      <c r="A66" s="606"/>
      <c r="B66" s="137"/>
      <c r="C66" s="139"/>
      <c r="D66" s="139"/>
      <c r="E66" s="138"/>
      <c r="F66" s="138"/>
      <c r="H66" s="606"/>
    </row>
    <row r="67" spans="1:8" s="140" customFormat="1" ht="13.2" customHeight="1" x14ac:dyDescent="0.25">
      <c r="A67" s="606"/>
      <c r="B67" s="137"/>
      <c r="C67" s="139"/>
      <c r="D67" s="139"/>
      <c r="E67" s="138"/>
      <c r="F67" s="138"/>
      <c r="H67" s="606"/>
    </row>
    <row r="68" spans="1:8" s="140" customFormat="1" ht="13.2" customHeight="1" x14ac:dyDescent="0.25">
      <c r="A68" s="606"/>
      <c r="B68" s="137"/>
      <c r="C68" s="139"/>
      <c r="D68" s="139"/>
      <c r="E68" s="138"/>
      <c r="F68" s="138"/>
      <c r="H68" s="606"/>
    </row>
    <row r="69" spans="1:8" s="140" customFormat="1" ht="13.2" customHeight="1" x14ac:dyDescent="0.25">
      <c r="A69" s="606"/>
      <c r="B69" s="137"/>
      <c r="C69" s="139"/>
      <c r="D69" s="139"/>
      <c r="E69" s="138"/>
      <c r="F69" s="138"/>
      <c r="H69" s="606"/>
    </row>
    <row r="70" spans="1:8" s="140" customFormat="1" ht="13.2" customHeight="1" x14ac:dyDescent="0.25">
      <c r="A70" s="606"/>
      <c r="B70" s="137"/>
      <c r="C70" s="139"/>
      <c r="D70" s="139"/>
      <c r="E70" s="138"/>
      <c r="F70" s="138"/>
      <c r="H70" s="606"/>
    </row>
    <row r="71" spans="1:8" s="140" customFormat="1" ht="13.2" customHeight="1" x14ac:dyDescent="0.25">
      <c r="A71" s="606"/>
      <c r="B71" s="137"/>
      <c r="C71" s="139"/>
      <c r="D71" s="139"/>
      <c r="E71" s="138"/>
      <c r="F71" s="138"/>
      <c r="H71" s="606"/>
    </row>
    <row r="72" spans="1:8" s="140" customFormat="1" ht="13.2" customHeight="1" x14ac:dyDescent="0.25">
      <c r="A72" s="606"/>
      <c r="B72" s="137"/>
      <c r="C72" s="139"/>
      <c r="D72" s="139"/>
      <c r="E72" s="138"/>
      <c r="F72" s="138"/>
      <c r="H72" s="606"/>
    </row>
    <row r="73" spans="1:8" s="140" customFormat="1" ht="13.2" customHeight="1" x14ac:dyDescent="0.25">
      <c r="A73" s="606"/>
      <c r="B73" s="137"/>
      <c r="C73" s="139"/>
      <c r="D73" s="139"/>
      <c r="E73" s="138"/>
      <c r="F73" s="138"/>
      <c r="H73" s="606"/>
    </row>
    <row r="74" spans="1:8" s="140" customFormat="1" ht="13.2" customHeight="1" x14ac:dyDescent="0.25">
      <c r="A74" s="606"/>
      <c r="B74" s="137"/>
      <c r="C74" s="139"/>
      <c r="D74" s="139"/>
      <c r="E74" s="138"/>
      <c r="F74" s="138"/>
      <c r="H74" s="606"/>
    </row>
    <row r="75" spans="1:8" s="140" customFormat="1" ht="13.2" customHeight="1" x14ac:dyDescent="0.25">
      <c r="A75" s="606"/>
      <c r="B75" s="137"/>
      <c r="C75" s="139"/>
      <c r="D75" s="139"/>
      <c r="E75" s="138"/>
      <c r="F75" s="138"/>
      <c r="H75" s="606"/>
    </row>
    <row r="76" spans="1:8" s="140" customFormat="1" ht="13.2" customHeight="1" x14ac:dyDescent="0.25">
      <c r="A76" s="606"/>
      <c r="B76" s="137"/>
      <c r="C76" s="139"/>
      <c r="D76" s="139"/>
      <c r="E76" s="138"/>
      <c r="F76" s="138"/>
      <c r="H76" s="606"/>
    </row>
    <row r="77" spans="1:8" s="140" customFormat="1" ht="13.2" customHeight="1" x14ac:dyDescent="0.25">
      <c r="A77" s="606"/>
      <c r="B77" s="137"/>
      <c r="C77" s="139"/>
      <c r="D77" s="139"/>
      <c r="E77" s="138"/>
      <c r="F77" s="138"/>
      <c r="H77" s="606"/>
    </row>
    <row r="78" spans="1:8" s="140" customFormat="1" ht="13.2" customHeight="1" x14ac:dyDescent="0.25">
      <c r="A78" s="606"/>
      <c r="B78" s="137"/>
      <c r="C78" s="139"/>
      <c r="D78" s="139"/>
      <c r="E78" s="138"/>
      <c r="F78" s="138"/>
      <c r="H78" s="606"/>
    </row>
    <row r="79" spans="1:8" s="140" customFormat="1" ht="13.2" customHeight="1" x14ac:dyDescent="0.25">
      <c r="A79" s="606"/>
      <c r="B79" s="137"/>
      <c r="C79" s="139"/>
      <c r="D79" s="139"/>
      <c r="E79" s="138"/>
      <c r="F79" s="138"/>
      <c r="H79" s="606"/>
    </row>
    <row r="80" spans="1:8" s="140" customFormat="1" ht="13.2" customHeight="1" x14ac:dyDescent="0.25">
      <c r="A80" s="606"/>
      <c r="B80" s="137"/>
      <c r="C80" s="139"/>
      <c r="D80" s="139"/>
      <c r="E80" s="138"/>
      <c r="F80" s="138"/>
      <c r="H80" s="606"/>
    </row>
    <row r="81" spans="1:8" s="140" customFormat="1" ht="13.2" customHeight="1" x14ac:dyDescent="0.25">
      <c r="A81" s="606"/>
      <c r="B81" s="137"/>
      <c r="C81" s="139"/>
      <c r="D81" s="139"/>
      <c r="E81" s="138"/>
      <c r="F81" s="138"/>
      <c r="H81" s="606"/>
    </row>
    <row r="82" spans="1:8" s="140" customFormat="1" ht="13.2" customHeight="1" x14ac:dyDescent="0.25">
      <c r="A82" s="606"/>
      <c r="B82" s="137"/>
      <c r="C82" s="139"/>
      <c r="D82" s="139"/>
      <c r="E82" s="138"/>
      <c r="F82" s="138"/>
      <c r="H82" s="606"/>
    </row>
    <row r="83" spans="1:8" s="140" customFormat="1" ht="13.2" customHeight="1" x14ac:dyDescent="0.25">
      <c r="A83" s="606"/>
      <c r="B83" s="137"/>
      <c r="C83" s="139"/>
      <c r="D83" s="139"/>
      <c r="E83" s="138"/>
      <c r="F83" s="138"/>
      <c r="H83" s="606"/>
    </row>
    <row r="84" spans="1:8" s="140" customFormat="1" ht="13.2" customHeight="1" x14ac:dyDescent="0.25">
      <c r="A84" s="606"/>
      <c r="B84" s="137"/>
      <c r="C84" s="139"/>
      <c r="D84" s="139"/>
      <c r="E84" s="138"/>
      <c r="F84" s="138"/>
      <c r="H84" s="606"/>
    </row>
    <row r="85" spans="1:8" s="140" customFormat="1" ht="13.2" customHeight="1" x14ac:dyDescent="0.25">
      <c r="A85" s="606"/>
      <c r="B85" s="137"/>
      <c r="C85" s="139"/>
      <c r="D85" s="139"/>
      <c r="E85" s="138"/>
      <c r="F85" s="138"/>
      <c r="H85" s="606"/>
    </row>
    <row r="86" spans="1:8" s="140" customFormat="1" ht="13.2" customHeight="1" x14ac:dyDescent="0.25">
      <c r="A86" s="606"/>
      <c r="B86" s="137"/>
      <c r="C86" s="139"/>
      <c r="D86" s="139"/>
      <c r="E86" s="138"/>
      <c r="F86" s="138"/>
      <c r="H86" s="606"/>
    </row>
    <row r="87" spans="1:8" s="136" customFormat="1" ht="13.2" customHeight="1" x14ac:dyDescent="0.2">
      <c r="A87" s="607"/>
      <c r="B87" s="137"/>
      <c r="C87" s="139"/>
      <c r="D87" s="139"/>
      <c r="E87" s="138"/>
      <c r="F87" s="138"/>
      <c r="H87" s="607"/>
    </row>
    <row r="88" spans="1:8" s="136" customFormat="1" ht="13.2" customHeight="1" x14ac:dyDescent="0.2">
      <c r="A88" s="607"/>
      <c r="B88" s="137"/>
      <c r="C88" s="139"/>
      <c r="D88" s="139"/>
      <c r="E88" s="138"/>
      <c r="F88" s="138"/>
      <c r="H88" s="607"/>
    </row>
    <row r="89" spans="1:8" s="136" customFormat="1" ht="13.2" customHeight="1" x14ac:dyDescent="0.2">
      <c r="A89" s="607"/>
      <c r="B89" s="137"/>
      <c r="C89" s="139"/>
      <c r="D89" s="139"/>
      <c r="E89" s="138"/>
      <c r="F89" s="138"/>
      <c r="H89" s="607"/>
    </row>
    <row r="90" spans="1:8" s="136" customFormat="1" ht="13.2" customHeight="1" x14ac:dyDescent="0.2">
      <c r="A90" s="607"/>
      <c r="B90" s="137"/>
      <c r="C90" s="139"/>
      <c r="D90" s="139"/>
      <c r="E90" s="138"/>
      <c r="F90" s="138"/>
      <c r="H90" s="607"/>
    </row>
    <row r="91" spans="1:8" s="136" customFormat="1" ht="13.2" customHeight="1" x14ac:dyDescent="0.2">
      <c r="A91" s="607"/>
      <c r="B91" s="137"/>
      <c r="C91" s="139"/>
      <c r="D91" s="139"/>
      <c r="E91" s="138"/>
      <c r="F91" s="138"/>
      <c r="H91" s="607"/>
    </row>
    <row r="92" spans="1:8" s="136" customFormat="1" ht="13.2" customHeight="1" x14ac:dyDescent="0.2">
      <c r="A92" s="607"/>
      <c r="B92" s="137"/>
      <c r="C92" s="139"/>
      <c r="D92" s="139"/>
      <c r="E92" s="138"/>
      <c r="F92" s="138"/>
      <c r="H92" s="607"/>
    </row>
    <row r="93" spans="1:8" s="136" customFormat="1" ht="13.2" customHeight="1" x14ac:dyDescent="0.2">
      <c r="A93" s="607"/>
      <c r="B93" s="137"/>
      <c r="C93" s="774" t="str">
        <f>Translations!$B$1024</f>
        <v>koniec listy</v>
      </c>
      <c r="D93" s="774" t="str">
        <f>Translations!$B$1024</f>
        <v>koniec listy</v>
      </c>
      <c r="E93" s="775" t="str">
        <f>Translations!$B$1024</f>
        <v>koniec listy</v>
      </c>
      <c r="F93" s="775" t="str">
        <f>Translations!$B$1024</f>
        <v>koniec listy</v>
      </c>
      <c r="H93" s="607"/>
    </row>
    <row r="94" spans="1:8" ht="13.2" customHeight="1" x14ac:dyDescent="0.25">
      <c r="A94" s="604"/>
      <c r="C94" s="135"/>
      <c r="D94" s="135"/>
      <c r="E94" s="134"/>
      <c r="F94" s="134"/>
      <c r="H94" s="604"/>
    </row>
    <row r="95" spans="1:8" s="131" customFormat="1" ht="15.6" x14ac:dyDescent="0.25">
      <c r="A95" s="586"/>
      <c r="B95" s="133"/>
      <c r="C95" s="132" t="str">
        <f>Translations!$B$1025</f>
        <v>Ogółem:</v>
      </c>
      <c r="D95" s="132"/>
      <c r="E95" s="132"/>
      <c r="F95" s="132"/>
      <c r="H95" s="586"/>
    </row>
    <row r="96" spans="1:8" s="129" customFormat="1" ht="38.25" customHeight="1" x14ac:dyDescent="0.25">
      <c r="A96" s="605"/>
      <c r="C96" s="72"/>
      <c r="D96" s="130"/>
      <c r="E96" s="746" t="str">
        <f>Translations!$B$1026</f>
        <v>Całkowita liczba lotów</v>
      </c>
      <c r="F96" s="746" t="str">
        <f>Translations!$B$1021</f>
        <v>Całkowite emisje
[t CO2]</v>
      </c>
      <c r="H96" s="605"/>
    </row>
    <row r="97" spans="1:9" x14ac:dyDescent="0.25">
      <c r="A97" s="604"/>
      <c r="C97" s="128" t="str">
        <f>Translations!$B$1027</f>
        <v>Ogółem na rok sprawozdawczy:</v>
      </c>
      <c r="D97" s="127"/>
      <c r="E97" s="230">
        <f>SUM(E13:E93)</f>
        <v>0</v>
      </c>
      <c r="F97" s="230">
        <f>SUM(F13:F93)</f>
        <v>0</v>
      </c>
      <c r="H97" s="604"/>
    </row>
    <row r="98" spans="1:9" ht="25.5" customHeight="1" x14ac:dyDescent="0.25">
      <c r="A98" s="604"/>
      <c r="C98" s="1092" t="str">
        <f>Translations!$B$1028</f>
        <v>W porównaniu z danymi wprowadzonymi w części 5:</v>
      </c>
      <c r="D98" s="1093"/>
      <c r="E98" s="230">
        <f>INDICATOR_ETS_TotalFlights</f>
        <v>0</v>
      </c>
      <c r="F98" s="230">
        <f>SUM(INDICATOR_ETS_TotalEmissions,INDICATOR_CHETS_TotalEmissions)</f>
        <v>0</v>
      </c>
      <c r="H98" s="604"/>
      <c r="I98" s="608"/>
    </row>
  </sheetData>
  <sheetProtection sheet="1" objects="1" scenarios="1" formatCells="0" formatColumns="0" formatRows="0"/>
  <mergeCells count="9">
    <mergeCell ref="C98:D98"/>
    <mergeCell ref="C11:D11"/>
    <mergeCell ref="E11:E12"/>
    <mergeCell ref="F11:F12"/>
    <mergeCell ref="B2:G2"/>
    <mergeCell ref="C8:G8"/>
    <mergeCell ref="C9:G9"/>
    <mergeCell ref="C10:G10"/>
    <mergeCell ref="C5:G5"/>
  </mergeCells>
  <conditionalFormatting sqref="B6:G97 B98:C98 E98:G98">
    <cfRule type="expression" dxfId="224" priority="2">
      <formula>CONTR_onlyCORSIA=TRUE</formula>
    </cfRule>
  </conditionalFormatting>
  <conditionalFormatting sqref="B5:G5">
    <cfRule type="expression" dxfId="223" priority="1">
      <formula>CONTR_onlyCORSIA=TRUE</formula>
    </cfRule>
  </conditionalFormatting>
  <dataValidations count="1">
    <dataValidation type="list" allowBlank="1" showInputMessage="1" showErrorMessage="1" sqref="G6">
      <formula1>TrueFalse</formula1>
    </dataValidation>
  </dataValidations>
  <pageMargins left="0.78740157480314965" right="0.78740157480314965" top="0.78740157480314965" bottom="0.78740157480314965" header="0.39370078740157483" footer="0.39370078740157483"/>
  <pageSetup paperSize="9" scale="88"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BDD7EE"/>
    <pageSetUpPr fitToPage="1"/>
  </sheetPr>
  <dimension ref="A1:Q353"/>
  <sheetViews>
    <sheetView view="pageBreakPreview" zoomScale="141" zoomScaleNormal="130" zoomScaleSheetLayoutView="141" workbookViewId="0">
      <selection activeCell="C4" sqref="C4:O4"/>
    </sheetView>
  </sheetViews>
  <sheetFormatPr defaultColWidth="11.5546875" defaultRowHeight="13.2" x14ac:dyDescent="0.25"/>
  <cols>
    <col min="1" max="1" width="4.6640625" style="422" customWidth="1"/>
    <col min="2" max="2" width="3.6640625" style="422" customWidth="1"/>
    <col min="3" max="3" width="8.6640625" style="422" customWidth="1"/>
    <col min="4" max="4" width="11.6640625" style="422" customWidth="1"/>
    <col min="5" max="5" width="3.6640625" style="422" customWidth="1"/>
    <col min="6" max="6" width="8.6640625" style="422" customWidth="1"/>
    <col min="7" max="7" width="11.6640625" style="422" customWidth="1"/>
    <col min="8" max="8" width="3.6640625" style="422" customWidth="1"/>
    <col min="9" max="9" width="11.5546875" style="422"/>
    <col min="10" max="11" width="8.6640625" style="422" customWidth="1"/>
    <col min="12" max="12" width="12.6640625" style="422" customWidth="1"/>
    <col min="13" max="13" width="11.6640625" style="422" customWidth="1"/>
    <col min="14" max="14" width="12.6640625" style="422" customWidth="1"/>
    <col min="15" max="15" width="13.6640625" style="422" customWidth="1"/>
    <col min="16" max="16" width="3.6640625" style="422" customWidth="1"/>
    <col min="17" max="17" width="4.6640625" style="422" customWidth="1"/>
    <col min="18" max="20" width="11.5546875" style="422" customWidth="1"/>
    <col min="21" max="16384" width="11.5546875" style="422"/>
  </cols>
  <sheetData>
    <row r="1" spans="1:17" x14ac:dyDescent="0.25">
      <c r="A1" s="429"/>
      <c r="B1" s="429"/>
      <c r="C1" s="429"/>
      <c r="D1" s="429"/>
      <c r="E1" s="429"/>
      <c r="F1" s="429"/>
      <c r="G1" s="429"/>
      <c r="H1" s="429"/>
      <c r="I1" s="429"/>
      <c r="J1" s="429"/>
      <c r="K1" s="429"/>
      <c r="L1" s="429"/>
      <c r="M1" s="429"/>
      <c r="N1" s="429"/>
      <c r="O1" s="429"/>
      <c r="P1" s="429"/>
      <c r="Q1" s="429"/>
    </row>
    <row r="2" spans="1:17" ht="14.4" customHeight="1" x14ac:dyDescent="0.25">
      <c r="A2" s="429"/>
      <c r="B2" s="415"/>
      <c r="C2" s="1100" t="str">
        <f>Translations!$B$1158</f>
        <v>(12) RAPORTOWANIE NA POTRZEBY MECHANIZMU CORSIA</v>
      </c>
      <c r="D2" s="1100"/>
      <c r="E2" s="1100"/>
      <c r="F2" s="1100"/>
      <c r="G2" s="1100"/>
      <c r="H2" s="1100"/>
      <c r="I2" s="1100"/>
      <c r="J2" s="1100"/>
      <c r="K2" s="1100"/>
      <c r="L2" s="1100"/>
      <c r="M2" s="1100"/>
      <c r="N2" s="1100"/>
      <c r="O2" s="1100"/>
      <c r="Q2" s="429"/>
    </row>
    <row r="3" spans="1:17" ht="14.4" customHeight="1" x14ac:dyDescent="0.25">
      <c r="A3" s="429"/>
      <c r="B3" s="415"/>
      <c r="C3" s="1100"/>
      <c r="D3" s="1100"/>
      <c r="E3" s="1100"/>
      <c r="F3" s="1100"/>
      <c r="G3" s="1100"/>
      <c r="H3" s="1100"/>
      <c r="I3" s="1100"/>
      <c r="J3" s="1100"/>
      <c r="K3" s="1100"/>
      <c r="L3" s="1100"/>
      <c r="M3" s="1100"/>
      <c r="N3" s="1100"/>
      <c r="O3" s="1100"/>
      <c r="Q3" s="429"/>
    </row>
    <row r="4" spans="1:17" ht="56.4" customHeight="1" thickBot="1" x14ac:dyDescent="0.3">
      <c r="A4" s="429"/>
      <c r="B4" s="415"/>
      <c r="C4" s="1113" t="str">
        <f>Translations!$B$1159</f>
        <v>Uwaga: Zakładkę tę należy wypełnić w przypadku obowiązku raportowania emisji w ramach mechanizmu CORSIA do administrującego państwa członkowskiego. Wszystkie loty wchodzące w zakres mechanizmu CORSIA muszą zostać tutaj sprawozdane. Jeżeli loty kwalifikują się do systemu EU ETS i do mechanizmu CORSIA, należy je sprawozdać zarówno w tym miejscu, jak i we właściwych sekcjach formularza powiązanych z systemem EU ETS.</v>
      </c>
      <c r="D4" s="865"/>
      <c r="E4" s="865"/>
      <c r="F4" s="865"/>
      <c r="G4" s="865"/>
      <c r="H4" s="865"/>
      <c r="I4" s="865"/>
      <c r="J4" s="865"/>
      <c r="K4" s="865"/>
      <c r="L4" s="865"/>
      <c r="M4" s="865"/>
      <c r="N4" s="865"/>
      <c r="O4" s="865"/>
      <c r="Q4" s="429"/>
    </row>
    <row r="5" spans="1:17" ht="26.4" customHeight="1" thickBot="1" x14ac:dyDescent="0.3">
      <c r="A5" s="429"/>
      <c r="B5" s="415"/>
      <c r="C5" s="850" t="str">
        <f>Translations!$B$1160</f>
        <v>W tym miejscu można dokonać wyboru, czy zostanie wykorzystany domyślny wskaźnik emisji stosowany w systemie EU ETS, czy też domyślna wartość wskaźnika określona w dokumentach SARPs mechanizmu CORSIA:</v>
      </c>
      <c r="D5" s="865"/>
      <c r="E5" s="865"/>
      <c r="F5" s="865"/>
      <c r="G5" s="865"/>
      <c r="H5" s="865"/>
      <c r="I5" s="865"/>
      <c r="J5" s="865"/>
      <c r="K5" s="865"/>
      <c r="L5" s="865"/>
      <c r="M5" s="865"/>
      <c r="N5" s="1111" t="s">
        <v>1301</v>
      </c>
      <c r="O5" s="1112"/>
      <c r="Q5" s="429"/>
    </row>
    <row r="6" spans="1:17" ht="38.25" customHeight="1" x14ac:dyDescent="0.25">
      <c r="A6" s="429"/>
      <c r="B6" s="415"/>
      <c r="C6" s="1114" t="str">
        <f>Translations!$B$1161</f>
        <v>Proszę zauważyć, że na potrzeby zgodności z zasadami systemu EU ETS, w tym miejscu należy wybrać opcję "EU ETS" (na podstawie z art. 3 ust. 1 Aktu Delegowanego zgodnie z art. 28c dyrektywy EU ETS, należy zastosować wartości wskazane w rozporządzeniu MRR). Wybór opcji "CORSIA" w tym miejscu jest możliwy tylko jako narzędzie orientacyjne dla operatora statków powietrznych, w celu wskazania jego emisji w ramach mechanizmu CORSIA.</v>
      </c>
      <c r="D6" s="1115"/>
      <c r="E6" s="1115"/>
      <c r="F6" s="1115"/>
      <c r="G6" s="1115"/>
      <c r="H6" s="1115"/>
      <c r="I6" s="1115"/>
      <c r="J6" s="1115"/>
      <c r="K6" s="1115"/>
      <c r="L6" s="1115"/>
      <c r="M6" s="1115"/>
      <c r="N6" s="1115"/>
      <c r="O6" s="1115"/>
      <c r="Q6" s="429"/>
    </row>
    <row r="7" spans="1:17" ht="13.2" customHeight="1" x14ac:dyDescent="0.25">
      <c r="A7" s="429"/>
      <c r="B7" s="415"/>
      <c r="Q7" s="429"/>
    </row>
    <row r="8" spans="1:17" ht="25.5" customHeight="1" x14ac:dyDescent="0.25">
      <c r="A8" s="429"/>
      <c r="B8" s="415"/>
      <c r="C8" s="1110" t="str">
        <f>Translations!$B$1162</f>
        <v>Wyjaśnienie do danych poniżej: Proszę wypełnić poniższą listę. Należy sprawozdać wszystkie pary lotnisk, pomiędzy którymi wykonywano operacje w danym roku sprawozdawczym.</v>
      </c>
      <c r="D8" s="865"/>
      <c r="E8" s="865"/>
      <c r="F8" s="865"/>
      <c r="G8" s="865"/>
      <c r="H8" s="865"/>
      <c r="I8" s="865"/>
      <c r="J8" s="865"/>
      <c r="K8" s="865"/>
      <c r="L8" s="865"/>
      <c r="M8" s="865"/>
      <c r="N8" s="865"/>
      <c r="O8" s="865"/>
      <c r="Q8" s="429"/>
    </row>
    <row r="9" spans="1:17" ht="13.2" customHeight="1" x14ac:dyDescent="0.25">
      <c r="A9" s="429"/>
      <c r="B9" s="415"/>
      <c r="C9" s="1110" t="str">
        <f>Translations!$B$1163</f>
        <v>Uwaga I: Proszę sprawozdać oba kierunki pomiędzy parą lotnisk, jeżeli dotyczy (A-B i B-A).</v>
      </c>
      <c r="D9" s="865"/>
      <c r="E9" s="865"/>
      <c r="F9" s="865"/>
      <c r="G9" s="865"/>
      <c r="H9" s="865"/>
      <c r="I9" s="865"/>
      <c r="J9" s="865"/>
      <c r="K9" s="865"/>
      <c r="L9" s="865"/>
      <c r="M9" s="865"/>
      <c r="N9" s="865"/>
      <c r="O9" s="865"/>
      <c r="Q9" s="429"/>
    </row>
    <row r="10" spans="1:17" ht="38.25" customHeight="1" x14ac:dyDescent="0.25">
      <c r="A10" s="429"/>
      <c r="B10" s="415"/>
      <c r="C10" s="1110" t="str">
        <f>Translations!$B$1164</f>
        <v>Uwaga II: Jeżeli wykorzystano różne rodzaje paliwa z różnymi współczynnikami konwersji pomiędzy tą samą parą lotnisk, należy utworzyć identyczną parę lotnisk i sprawozdać tę część paliwa oddzielnie. Proszę zauważyć, że emisje z paliw kwalifikowanych do mechanizmu CORSIA są obliczane przy pomocy współczynników konwersji paliwa odpowiadajacych paliwom lotniczym.</v>
      </c>
      <c r="D10" s="865"/>
      <c r="E10" s="865"/>
      <c r="F10" s="865"/>
      <c r="G10" s="865"/>
      <c r="H10" s="865"/>
      <c r="I10" s="865"/>
      <c r="J10" s="865"/>
      <c r="K10" s="865"/>
      <c r="L10" s="865"/>
      <c r="M10" s="865"/>
      <c r="N10" s="865"/>
      <c r="O10" s="865"/>
      <c r="Q10" s="429"/>
    </row>
    <row r="11" spans="1:17" ht="26.1" customHeight="1" x14ac:dyDescent="0.25">
      <c r="A11" s="429"/>
      <c r="B11" s="415"/>
      <c r="C11" s="1110" t="str">
        <f>Translations!$B$1165</f>
        <v>Uwaga III: Proszę również dołączyć do raportu na temat wielkości emisji informację uzupełniającą dotyczącą paliw kwalifikowanych mechanizmu CORSIA, jeżeli takie paliwa zostały wykorzystane w trakcie okresu sprawozdawczego.</v>
      </c>
      <c r="D11" s="865"/>
      <c r="E11" s="865"/>
      <c r="F11" s="865"/>
      <c r="G11" s="865"/>
      <c r="H11" s="865"/>
      <c r="I11" s="865"/>
      <c r="J11" s="865"/>
      <c r="K11" s="865"/>
      <c r="L11" s="865"/>
      <c r="M11" s="865"/>
      <c r="N11" s="865"/>
      <c r="O11" s="865"/>
      <c r="Q11" s="429"/>
    </row>
    <row r="12" spans="1:17" ht="13.2" customHeight="1" x14ac:dyDescent="0.25">
      <c r="A12" s="429"/>
      <c r="B12" s="415"/>
      <c r="C12" s="414"/>
      <c r="D12" s="414"/>
      <c r="E12" s="414"/>
      <c r="F12" s="414"/>
      <c r="G12" s="414"/>
      <c r="H12" s="414"/>
      <c r="I12" s="414"/>
      <c r="J12" s="414"/>
      <c r="K12" s="414"/>
      <c r="L12" s="414"/>
      <c r="M12" s="414"/>
      <c r="N12" s="414"/>
      <c r="O12" s="414"/>
      <c r="Q12" s="429"/>
    </row>
    <row r="13" spans="1:17" x14ac:dyDescent="0.25">
      <c r="A13" s="429"/>
      <c r="B13" s="432" t="s">
        <v>1290</v>
      </c>
      <c r="C13" s="432" t="str">
        <f>Translations!$B$1166</f>
        <v>Podsumowanie sprawozdanych lotów międzynarodowych oraz emisji</v>
      </c>
      <c r="Q13" s="429"/>
    </row>
    <row r="14" spans="1:17" ht="4.95" customHeight="1" x14ac:dyDescent="0.25">
      <c r="A14" s="429"/>
      <c r="B14" s="433"/>
      <c r="C14" s="1101"/>
      <c r="D14" s="1101"/>
      <c r="E14" s="1101"/>
      <c r="F14" s="1101"/>
      <c r="G14" s="1101"/>
      <c r="H14" s="1101"/>
      <c r="I14" s="1101"/>
      <c r="J14" s="1101"/>
      <c r="K14" s="1101"/>
      <c r="L14" s="1101"/>
      <c r="M14" s="1101"/>
      <c r="Q14" s="429"/>
    </row>
    <row r="15" spans="1:17" x14ac:dyDescent="0.25">
      <c r="A15" s="429"/>
      <c r="B15" s="433"/>
      <c r="C15" s="1102" t="str">
        <f>Translations!$B$1167</f>
        <v>Całkowita emisja CO2 z lotów międzynarodowych (w tonach):</v>
      </c>
      <c r="D15" s="1103"/>
      <c r="E15" s="1103"/>
      <c r="F15" s="1103"/>
      <c r="G15" s="1103"/>
      <c r="H15" s="1103"/>
      <c r="I15" s="1103"/>
      <c r="J15" s="1103"/>
      <c r="K15" s="1103"/>
      <c r="L15" s="1103"/>
      <c r="M15" s="1104" t="str">
        <f>IF(COUNT(N50:N349)&gt;0,SUM(N50:N349),"")</f>
        <v/>
      </c>
      <c r="N15" s="1105"/>
      <c r="O15" s="434" t="s">
        <v>1016</v>
      </c>
      <c r="Q15" s="429"/>
    </row>
    <row r="16" spans="1:17" x14ac:dyDescent="0.25">
      <c r="A16" s="429"/>
      <c r="B16" s="433"/>
      <c r="C16" s="1102" t="str">
        <f>Translations!$B$1168</f>
        <v xml:space="preserve">   Całkowita emisja CO2 z lotów będących przedmiotem wymogu kompensacji (w tonach):</v>
      </c>
      <c r="D16" s="1103"/>
      <c r="E16" s="1103"/>
      <c r="F16" s="1103"/>
      <c r="G16" s="1103"/>
      <c r="H16" s="1103"/>
      <c r="I16" s="1103"/>
      <c r="J16" s="1103"/>
      <c r="K16" s="1103"/>
      <c r="L16" s="1103"/>
      <c r="M16" s="1104" t="str">
        <f>IF(M15="","",SUMIF(O50:O349,TRUE,N50:N349))</f>
        <v/>
      </c>
      <c r="N16" s="1105"/>
      <c r="O16" s="434" t="s">
        <v>1016</v>
      </c>
      <c r="Q16" s="429"/>
    </row>
    <row r="17" spans="1:17" x14ac:dyDescent="0.25">
      <c r="A17" s="429"/>
      <c r="B17" s="433"/>
      <c r="C17" s="1102" t="str">
        <f>Translations!$B$1169</f>
        <v>Całkowita liczba lotów międzynarodowych w trakcie okresu sprawozdawczego:</v>
      </c>
      <c r="D17" s="1103"/>
      <c r="E17" s="1103"/>
      <c r="F17" s="1103"/>
      <c r="G17" s="1103"/>
      <c r="H17" s="1103"/>
      <c r="I17" s="1103"/>
      <c r="J17" s="1103"/>
      <c r="K17" s="1103"/>
      <c r="L17" s="1103"/>
      <c r="M17" s="1104" t="str">
        <f>IF(COUNT(J50:J349)&gt;0,SUM(J50:J349),"")</f>
        <v/>
      </c>
      <c r="N17" s="1105"/>
      <c r="O17" s="434"/>
      <c r="Q17" s="429"/>
    </row>
    <row r="18" spans="1:17" x14ac:dyDescent="0.25">
      <c r="A18" s="429"/>
      <c r="B18" s="433"/>
      <c r="C18" s="1102" t="str">
        <f>Translations!$B$1170</f>
        <v xml:space="preserve">   Całkowita liczba lotów międzynarodowych będących przedmiotem wymogu kompensacji:</v>
      </c>
      <c r="D18" s="1103"/>
      <c r="E18" s="1103"/>
      <c r="F18" s="1103"/>
      <c r="G18" s="1103"/>
      <c r="H18" s="1103"/>
      <c r="I18" s="1103"/>
      <c r="J18" s="1103"/>
      <c r="K18" s="1103"/>
      <c r="L18" s="1103"/>
      <c r="M18" s="1104" t="str">
        <f>IF(M17="","",SUMIF(O50:O349,TRUE,J50:J349))</f>
        <v/>
      </c>
      <c r="N18" s="1105"/>
      <c r="O18" s="434"/>
      <c r="Q18" s="429"/>
    </row>
    <row r="19" spans="1:17" ht="25.5" customHeight="1" x14ac:dyDescent="0.25">
      <c r="A19" s="429"/>
      <c r="B19" s="433"/>
      <c r="C19" s="1116" t="str">
        <f>Translations!$B$1171</f>
        <v>Całkowita zgłoszona redukcja emisji CO2 wynikająca z wykorzystania paliw kwalifikowanych CORSIA
(w tonach):</v>
      </c>
      <c r="D19" s="1117"/>
      <c r="E19" s="1117"/>
      <c r="F19" s="1117"/>
      <c r="G19" s="1117"/>
      <c r="H19" s="1117"/>
      <c r="I19" s="1117"/>
      <c r="J19" s="1117"/>
      <c r="K19" s="1117"/>
      <c r="L19" s="1117"/>
      <c r="M19" s="1104" t="str">
        <f>IF(L39="","",L39)</f>
        <v/>
      </c>
      <c r="N19" s="1105"/>
      <c r="O19" s="434" t="s">
        <v>1016</v>
      </c>
      <c r="Q19" s="429"/>
    </row>
    <row r="20" spans="1:17" ht="51" customHeight="1" x14ac:dyDescent="0.25">
      <c r="A20" s="429"/>
      <c r="B20" s="417"/>
      <c r="C20" s="1118" t="str">
        <f>Translations!$B$1172</f>
        <v>Należy pamiętać, że podane tutaj liczby są uważane za właściwe dane określające obowiązek kompensacji w ramach mechanizmu CORSIA. W związku z tym liczby te znajdują odzwierciedlenie również na stronie tytułowej tego raportu i muszą zostać potwierdzone przez akredytowanego weryfikatora. Aby upewnić się, że poniższe dane nie są sprzeczne z wartościami w tym miejscu, są one tutaj automatycznie obliczane. Jeśli jednak lista lotów jest dłuższa niż w oryginalnym szablonie, należy odpowiednio dostosować formuły w tym miejscu.</v>
      </c>
      <c r="D20" s="1119"/>
      <c r="E20" s="1119"/>
      <c r="F20" s="1119"/>
      <c r="G20" s="1119"/>
      <c r="H20" s="1119"/>
      <c r="I20" s="1119"/>
      <c r="J20" s="1119"/>
      <c r="K20" s="1119"/>
      <c r="L20" s="1119"/>
      <c r="M20" s="1119"/>
      <c r="N20" s="1119"/>
      <c r="O20" s="1119"/>
      <c r="Q20" s="429"/>
    </row>
    <row r="21" spans="1:17" ht="13.8" x14ac:dyDescent="0.25">
      <c r="A21" s="429"/>
      <c r="B21" s="416"/>
      <c r="C21" s="415"/>
      <c r="D21" s="415"/>
      <c r="E21" s="418"/>
      <c r="F21" s="415"/>
      <c r="G21" s="415"/>
      <c r="H21" s="415"/>
      <c r="I21" s="415"/>
      <c r="J21" s="415"/>
      <c r="K21" s="415"/>
      <c r="L21" s="415"/>
      <c r="M21" s="415"/>
      <c r="N21" s="415"/>
      <c r="O21" s="420"/>
      <c r="Q21" s="429"/>
    </row>
    <row r="22" spans="1:17" x14ac:dyDescent="0.25">
      <c r="A22" s="429"/>
      <c r="B22" s="432" t="s">
        <v>1315</v>
      </c>
      <c r="C22" s="432" t="str">
        <f>Translations!$B$1173</f>
        <v>Podsumowanie ilości paliwa (w tonach):</v>
      </c>
      <c r="O22" s="435"/>
      <c r="Q22" s="429"/>
    </row>
    <row r="23" spans="1:17" x14ac:dyDescent="0.25">
      <c r="A23" s="429"/>
      <c r="B23" s="433"/>
      <c r="C23" s="436"/>
      <c r="O23" s="435"/>
      <c r="Q23" s="429"/>
    </row>
    <row r="24" spans="1:17" x14ac:dyDescent="0.25">
      <c r="A24" s="429"/>
      <c r="B24" s="433"/>
      <c r="C24" s="1102" t="str">
        <f>Translations!$B$1151</f>
        <v>Jet-A</v>
      </c>
      <c r="D24" s="1103"/>
      <c r="E24" s="1103"/>
      <c r="F24" s="1103"/>
      <c r="G24" s="1106"/>
      <c r="H24" s="1107" t="str">
        <f>IF($M$15="","",SUMIF($K$50:$K$349,C24,$L$50:$L$349))</f>
        <v/>
      </c>
      <c r="I24" s="1108"/>
      <c r="J24" s="1108"/>
      <c r="K24" s="1108"/>
      <c r="L24" s="1108"/>
      <c r="M24" s="1108"/>
      <c r="N24" s="1109"/>
      <c r="O24" s="434" t="s">
        <v>1292</v>
      </c>
      <c r="Q24" s="429"/>
    </row>
    <row r="25" spans="1:17" x14ac:dyDescent="0.25">
      <c r="A25" s="429"/>
      <c r="B25" s="433"/>
      <c r="C25" s="1102" t="str">
        <f>Translations!$B$1152</f>
        <v>Jet-A1</v>
      </c>
      <c r="D25" s="1103"/>
      <c r="E25" s="1103"/>
      <c r="F25" s="1103"/>
      <c r="G25" s="1106"/>
      <c r="H25" s="1107" t="str">
        <f>IF($M$15="","",SUMIF($K$50:$K$349,C25,$L$50:$L$349))</f>
        <v/>
      </c>
      <c r="I25" s="1108"/>
      <c r="J25" s="1108"/>
      <c r="K25" s="1108"/>
      <c r="L25" s="1108"/>
      <c r="M25" s="1108"/>
      <c r="N25" s="1109"/>
      <c r="O25" s="434" t="s">
        <v>1292</v>
      </c>
      <c r="Q25" s="429"/>
    </row>
    <row r="26" spans="1:17" x14ac:dyDescent="0.25">
      <c r="A26" s="429"/>
      <c r="B26" s="433"/>
      <c r="C26" s="1102" t="str">
        <f>Translations!$B$1153</f>
        <v>Jet-B</v>
      </c>
      <c r="D26" s="1103"/>
      <c r="E26" s="1103"/>
      <c r="F26" s="1103"/>
      <c r="G26" s="1103"/>
      <c r="H26" s="1107" t="str">
        <f>IF($M$15="","",SUMIF($K$50:$K$349,C26,$L$50:$L$349))</f>
        <v/>
      </c>
      <c r="I26" s="1108"/>
      <c r="J26" s="1108"/>
      <c r="K26" s="1108"/>
      <c r="L26" s="1108"/>
      <c r="M26" s="1108"/>
      <c r="N26" s="1109"/>
      <c r="O26" s="434" t="s">
        <v>1292</v>
      </c>
      <c r="Q26" s="429"/>
    </row>
    <row r="27" spans="1:17" x14ac:dyDescent="0.25">
      <c r="A27" s="429"/>
      <c r="B27" s="433"/>
      <c r="C27" s="1102" t="str">
        <f>Translations!$B$1154</f>
        <v>AvGas</v>
      </c>
      <c r="D27" s="1103"/>
      <c r="E27" s="1103"/>
      <c r="F27" s="1103"/>
      <c r="G27" s="1103"/>
      <c r="H27" s="1107" t="str">
        <f>IF($M$15="","",SUMIF($K$50:$K$349,C27,$L$50:$L$349))</f>
        <v/>
      </c>
      <c r="I27" s="1108"/>
      <c r="J27" s="1108"/>
      <c r="K27" s="1108"/>
      <c r="L27" s="1108"/>
      <c r="M27" s="1108"/>
      <c r="N27" s="1109"/>
      <c r="O27" s="434" t="s">
        <v>1292</v>
      </c>
      <c r="Q27" s="429"/>
    </row>
    <row r="28" spans="1:17" ht="13.8" x14ac:dyDescent="0.25">
      <c r="A28" s="429"/>
      <c r="B28" s="415"/>
      <c r="C28" s="415"/>
      <c r="D28" s="415"/>
      <c r="E28" s="415"/>
      <c r="F28" s="415"/>
      <c r="G28" s="415"/>
      <c r="H28" s="415"/>
      <c r="I28" s="415"/>
      <c r="J28" s="415"/>
      <c r="K28" s="415"/>
      <c r="L28" s="415"/>
      <c r="M28" s="415"/>
      <c r="N28" s="415"/>
      <c r="O28" s="415"/>
      <c r="Q28" s="429"/>
    </row>
    <row r="29" spans="1:17" x14ac:dyDescent="0.25">
      <c r="A29" s="429"/>
      <c r="B29" s="432" t="s">
        <v>1318</v>
      </c>
      <c r="C29" s="432" t="str">
        <f>Translations!$B$1174</f>
        <v>Zgłoszenie paliw kwalifikowanych CORSIA (do zastosowania wyłącznie od roku raportowania 2021 i kolejnych)</v>
      </c>
      <c r="N29" s="431"/>
      <c r="Q29" s="429"/>
    </row>
    <row r="30" spans="1:17" ht="38.25" customHeight="1" thickBot="1" x14ac:dyDescent="0.3">
      <c r="A30" s="429"/>
      <c r="B30" s="437"/>
      <c r="C30" s="1141" t="str">
        <f>Translations!$B$1175</f>
        <v>Jeżeli zgłasza się redukcję emisji z wykorzystania paliw kwalifikowanych CORSIA, proszę wypełnić poniższą tabelę zgodnie z zasadami mechanizmu CORSIA.
Dodatkowe informacje dotyczące zgłoszenia są również wymagane i mogą zostać sprawozdane przy wykorzystaniu właściwego dodatkowego formularza dotyczącego informacji dodatkowych o paliwach kwalifikowanych CORSIA.</v>
      </c>
      <c r="D30" s="1141"/>
      <c r="E30" s="1141"/>
      <c r="F30" s="1141"/>
      <c r="G30" s="1141"/>
      <c r="H30" s="1141"/>
      <c r="I30" s="1141"/>
      <c r="J30" s="1141"/>
      <c r="K30" s="1141"/>
      <c r="L30" s="1141"/>
      <c r="M30" s="1141"/>
      <c r="N30" s="1142"/>
      <c r="O30" s="1143"/>
      <c r="Q30" s="429"/>
    </row>
    <row r="31" spans="1:17" x14ac:dyDescent="0.25">
      <c r="A31" s="429"/>
      <c r="B31" s="437"/>
      <c r="C31" s="1124" t="str">
        <f>Translations!$B$1121</f>
        <v>Typ paliwa</v>
      </c>
      <c r="D31" s="1125"/>
      <c r="E31" s="1125"/>
      <c r="F31" s="1126"/>
      <c r="G31" s="1124" t="str">
        <f>Translations!$B$1176</f>
        <v>Całkowita masa netto paliw kwalifikowanych CORSIA
(w tonach):</v>
      </c>
      <c r="H31" s="1125"/>
      <c r="I31" s="1126"/>
      <c r="J31" s="1124" t="str">
        <f>Translations!$B$1177</f>
        <v>Cykl życia emisji</v>
      </c>
      <c r="K31" s="1125"/>
      <c r="L31" s="1133" t="str">
        <f>Translations!$B$1178</f>
        <v>Zgłoszone redukcje emisji</v>
      </c>
      <c r="M31" s="1134"/>
      <c r="N31" s="1139" t="str">
        <f>Translations!$B$1179</f>
        <v>Jednostka</v>
      </c>
      <c r="Q31" s="429"/>
    </row>
    <row r="32" spans="1:17" x14ac:dyDescent="0.25">
      <c r="A32" s="429"/>
      <c r="B32" s="437"/>
      <c r="C32" s="1137" t="str">
        <f>Translations!$B$1121</f>
        <v>Typ paliwa</v>
      </c>
      <c r="D32" s="1126" t="str">
        <f>Translations!$B$1122</f>
        <v>Surowiec</v>
      </c>
      <c r="E32" s="1124" t="str">
        <f>Translations!$B$1123</f>
        <v>Proces konwersji</v>
      </c>
      <c r="F32" s="1126"/>
      <c r="G32" s="1127"/>
      <c r="H32" s="1128"/>
      <c r="I32" s="1129"/>
      <c r="J32" s="1127"/>
      <c r="K32" s="1128"/>
      <c r="L32" s="1135"/>
      <c r="M32" s="1129"/>
      <c r="N32" s="1140"/>
      <c r="Q32" s="429"/>
    </row>
    <row r="33" spans="1:17" x14ac:dyDescent="0.25">
      <c r="A33" s="429"/>
      <c r="B33" s="437"/>
      <c r="C33" s="1138"/>
      <c r="D33" s="1132"/>
      <c r="E33" s="1130"/>
      <c r="F33" s="1132"/>
      <c r="G33" s="1130"/>
      <c r="H33" s="1131"/>
      <c r="I33" s="1132"/>
      <c r="J33" s="1130"/>
      <c r="K33" s="1131"/>
      <c r="L33" s="1136"/>
      <c r="M33" s="1132"/>
      <c r="N33" s="1140"/>
      <c r="Q33" s="429"/>
    </row>
    <row r="34" spans="1:17" x14ac:dyDescent="0.25">
      <c r="A34" s="429"/>
      <c r="B34" s="437"/>
      <c r="C34" s="438"/>
      <c r="D34" s="439"/>
      <c r="E34" s="1120"/>
      <c r="F34" s="1121"/>
      <c r="G34" s="1120"/>
      <c r="H34" s="1122"/>
      <c r="I34" s="1121"/>
      <c r="J34" s="1120"/>
      <c r="K34" s="1122"/>
      <c r="L34" s="1123"/>
      <c r="M34" s="1121"/>
      <c r="N34" s="472" t="s">
        <v>1016</v>
      </c>
      <c r="Q34" s="429"/>
    </row>
    <row r="35" spans="1:17" x14ac:dyDescent="0.25">
      <c r="A35" s="429"/>
      <c r="B35" s="437"/>
      <c r="C35" s="438"/>
      <c r="D35" s="439"/>
      <c r="E35" s="1120"/>
      <c r="F35" s="1121"/>
      <c r="G35" s="1120"/>
      <c r="H35" s="1122"/>
      <c r="I35" s="1121"/>
      <c r="J35" s="1120"/>
      <c r="K35" s="1122"/>
      <c r="L35" s="1123"/>
      <c r="M35" s="1121"/>
      <c r="N35" s="472" t="s">
        <v>1016</v>
      </c>
      <c r="Q35" s="429"/>
    </row>
    <row r="36" spans="1:17" x14ac:dyDescent="0.25">
      <c r="A36" s="429"/>
      <c r="B36" s="437"/>
      <c r="C36" s="438"/>
      <c r="D36" s="439"/>
      <c r="E36" s="1120"/>
      <c r="F36" s="1121"/>
      <c r="G36" s="1120"/>
      <c r="H36" s="1122"/>
      <c r="I36" s="1121"/>
      <c r="J36" s="1120"/>
      <c r="K36" s="1122"/>
      <c r="L36" s="1123"/>
      <c r="M36" s="1121"/>
      <c r="N36" s="472" t="s">
        <v>1016</v>
      </c>
      <c r="Q36" s="429"/>
    </row>
    <row r="37" spans="1:17" x14ac:dyDescent="0.25">
      <c r="A37" s="429"/>
      <c r="B37" s="437"/>
      <c r="C37" s="438"/>
      <c r="D37" s="439"/>
      <c r="E37" s="1120"/>
      <c r="F37" s="1121"/>
      <c r="G37" s="1120"/>
      <c r="H37" s="1122"/>
      <c r="I37" s="1121"/>
      <c r="J37" s="1120"/>
      <c r="K37" s="1122"/>
      <c r="L37" s="1123"/>
      <c r="M37" s="1121"/>
      <c r="N37" s="472" t="s">
        <v>1016</v>
      </c>
      <c r="Q37" s="429"/>
    </row>
    <row r="38" spans="1:17" x14ac:dyDescent="0.25">
      <c r="A38" s="429"/>
      <c r="B38" s="437"/>
      <c r="C38" s="440"/>
      <c r="D38" s="441"/>
      <c r="E38" s="1145"/>
      <c r="F38" s="1146"/>
      <c r="G38" s="1120"/>
      <c r="H38" s="1122"/>
      <c r="I38" s="1121"/>
      <c r="J38" s="1120"/>
      <c r="K38" s="1122"/>
      <c r="L38" s="1123"/>
      <c r="M38" s="1121"/>
      <c r="N38" s="472" t="s">
        <v>1016</v>
      </c>
      <c r="Q38" s="429"/>
    </row>
    <row r="39" spans="1:17" ht="13.8" thickBot="1" x14ac:dyDescent="0.3">
      <c r="A39" s="429"/>
      <c r="B39" s="433"/>
      <c r="C39" s="1147" t="str">
        <f>Translations!$B$1180</f>
        <v>Całkowite redukcje emisji ze zgłoszonych paliw kwalifikowanych CORSIA:</v>
      </c>
      <c r="D39" s="1148"/>
      <c r="E39" s="1148"/>
      <c r="F39" s="1148"/>
      <c r="G39" s="1148"/>
      <c r="H39" s="1148"/>
      <c r="I39" s="1148"/>
      <c r="J39" s="1148"/>
      <c r="K39" s="1148"/>
      <c r="L39" s="1149" t="str">
        <f>IF(COUNT(L34:M38)=0,"",  SUM(L34:M38))</f>
        <v/>
      </c>
      <c r="M39" s="1150"/>
      <c r="N39" s="473" t="s">
        <v>1016</v>
      </c>
      <c r="Q39" s="429"/>
    </row>
    <row r="40" spans="1:17" s="431" customFormat="1" x14ac:dyDescent="0.25">
      <c r="A40" s="430"/>
      <c r="B40" s="442"/>
      <c r="Q40" s="430"/>
    </row>
    <row r="41" spans="1:17" ht="4.95" customHeight="1" x14ac:dyDescent="0.25">
      <c r="A41" s="429"/>
      <c r="C41" s="427"/>
      <c r="D41" s="427"/>
      <c r="E41" s="427"/>
      <c r="F41" s="427"/>
      <c r="G41" s="427"/>
      <c r="H41" s="427"/>
      <c r="I41" s="427"/>
      <c r="J41" s="427"/>
      <c r="K41" s="427"/>
      <c r="L41" s="427"/>
      <c r="M41" s="427"/>
      <c r="N41" s="427"/>
      <c r="O41" s="427"/>
      <c r="Q41" s="429"/>
    </row>
    <row r="42" spans="1:17" x14ac:dyDescent="0.25">
      <c r="A42" s="429"/>
      <c r="B42" s="432" t="s">
        <v>1319</v>
      </c>
      <c r="C42" s="432" t="str">
        <f>Translations!$B$1181</f>
        <v>Tabela wszystkich par lotnisk</v>
      </c>
      <c r="Q42" s="429"/>
    </row>
    <row r="43" spans="1:17" ht="38.25" customHeight="1" x14ac:dyDescent="0.25">
      <c r="A43" s="429"/>
      <c r="B43" s="419"/>
      <c r="C43" s="1110" t="str">
        <f>Translations!$B$1182</f>
        <v>Proszę wymienić wszystkie pary lotnisk, pomiędzy którymi zostały wykonane loty międzynarodowe; czy emisje zostały obliczone przy pomocy narzędzi do szacowania emisji; rodzaj i ilość wykorzystanego paliwa. Proszę zapoznać się z  dokumentem CORSIA States for Chapter 3 State Pairs w celu określenia, czy dane połączenie podlega kompensacji emisji:</v>
      </c>
      <c r="D43" s="865"/>
      <c r="E43" s="865"/>
      <c r="F43" s="865"/>
      <c r="G43" s="865"/>
      <c r="H43" s="865"/>
      <c r="I43" s="865"/>
      <c r="J43" s="865"/>
      <c r="K43" s="865"/>
      <c r="L43" s="865"/>
      <c r="M43" s="865"/>
      <c r="N43" s="865"/>
      <c r="O43" s="865"/>
      <c r="Q43" s="429"/>
    </row>
    <row r="44" spans="1:17" ht="25.5" customHeight="1" x14ac:dyDescent="0.25">
      <c r="A44" s="429"/>
      <c r="B44" s="416"/>
      <c r="C44" s="1144" t="str">
        <f>HYPERLINK(Translations!$B$1183,Translations!$B$1183)</f>
        <v>https://www.icao.int/environmental-protection/CORSIA/Pages/state-pairs.aspx</v>
      </c>
      <c r="D44" s="862"/>
      <c r="E44" s="862"/>
      <c r="F44" s="862"/>
      <c r="G44" s="862"/>
      <c r="H44" s="862"/>
      <c r="I44" s="862"/>
      <c r="J44" s="862"/>
      <c r="K44" s="862"/>
      <c r="L44" s="862"/>
      <c r="M44" s="862"/>
      <c r="N44" s="862"/>
      <c r="O44" s="862"/>
      <c r="Q44" s="429"/>
    </row>
    <row r="45" spans="1:17" x14ac:dyDescent="0.25">
      <c r="A45" s="429"/>
      <c r="C45" s="1151" t="str">
        <f>Translations!$B$1184</f>
        <v>Odlot</v>
      </c>
      <c r="D45" s="1151"/>
      <c r="E45" s="1151"/>
      <c r="F45" s="1151" t="str">
        <f>Translations!$B$1185</f>
        <v>Przylot</v>
      </c>
      <c r="G45" s="1151"/>
      <c r="H45" s="1151"/>
      <c r="I45" s="1154" t="str">
        <f>Translations!$B$1186</f>
        <v>Emisja CO2 oszacowana narzędziem?</v>
      </c>
      <c r="J45" s="1151" t="str">
        <f>Translations!$B$1187</f>
        <v>Całkowita liczba lotów</v>
      </c>
      <c r="K45" s="1151" t="str">
        <f>Translations!$B$1121</f>
        <v>Typ paliwa</v>
      </c>
      <c r="L45" s="1151" t="str">
        <f>Translations!$B$1188</f>
        <v>Całkowita ilość zużytego paliwa
(w tonach)</v>
      </c>
      <c r="M45" s="1151" t="str">
        <f>Translations!$B$1189</f>
        <v>Wskaźnik konwersji paliwa</v>
      </c>
      <c r="N45" s="1151" t="str">
        <f>Translations!$B$1190</f>
        <v>Emisje CO2
(w tonach)</v>
      </c>
      <c r="O45" s="1152" t="str">
        <f>Translations!$B$1191</f>
        <v>Czy podlega obowiązkowi kompensacji?</v>
      </c>
      <c r="Q45" s="429"/>
    </row>
    <row r="46" spans="1:17" x14ac:dyDescent="0.25">
      <c r="A46" s="429"/>
      <c r="C46" s="1151"/>
      <c r="D46" s="1151"/>
      <c r="E46" s="1151"/>
      <c r="F46" s="1151"/>
      <c r="G46" s="1151"/>
      <c r="H46" s="1151"/>
      <c r="I46" s="1153"/>
      <c r="J46" s="1151"/>
      <c r="K46" s="1151"/>
      <c r="L46" s="1151"/>
      <c r="M46" s="1151"/>
      <c r="N46" s="1151"/>
      <c r="O46" s="1153"/>
      <c r="Q46" s="429"/>
    </row>
    <row r="47" spans="1:17" x14ac:dyDescent="0.25">
      <c r="A47" s="429"/>
      <c r="C47" s="1151" t="str">
        <f>Translations!$B$1192</f>
        <v>Kod ICAO lotniska</v>
      </c>
      <c r="D47" s="1151" t="str">
        <f>Translations!$B$1193</f>
        <v>Kraj</v>
      </c>
      <c r="E47" s="1151"/>
      <c r="F47" s="1151" t="str">
        <f>Translations!$B$1192</f>
        <v>Kod ICAO lotniska</v>
      </c>
      <c r="G47" s="1151" t="str">
        <f>Translations!$B$1193</f>
        <v>Kraj</v>
      </c>
      <c r="H47" s="1151"/>
      <c r="I47" s="1153"/>
      <c r="J47" s="1151"/>
      <c r="K47" s="1151"/>
      <c r="L47" s="1151"/>
      <c r="M47" s="1151"/>
      <c r="N47" s="1151"/>
      <c r="O47" s="1153"/>
      <c r="Q47" s="429"/>
    </row>
    <row r="48" spans="1:17" x14ac:dyDescent="0.25">
      <c r="A48" s="429"/>
      <c r="C48" s="1151"/>
      <c r="D48" s="1151"/>
      <c r="E48" s="1151"/>
      <c r="F48" s="1151"/>
      <c r="G48" s="1151"/>
      <c r="H48" s="1151"/>
      <c r="I48" s="1153"/>
      <c r="J48" s="1151"/>
      <c r="K48" s="1151"/>
      <c r="L48" s="1151"/>
      <c r="M48" s="1151"/>
      <c r="N48" s="1151"/>
      <c r="O48" s="1153"/>
      <c r="Q48" s="429"/>
    </row>
    <row r="49" spans="1:17" x14ac:dyDescent="0.25">
      <c r="A49" s="429"/>
      <c r="C49" s="1152"/>
      <c r="D49" s="1152"/>
      <c r="E49" s="1152"/>
      <c r="F49" s="1152"/>
      <c r="G49" s="1152"/>
      <c r="H49" s="1152"/>
      <c r="I49" s="1153"/>
      <c r="J49" s="1152"/>
      <c r="K49" s="1152"/>
      <c r="L49" s="1152"/>
      <c r="M49" s="1152"/>
      <c r="N49" s="1152"/>
      <c r="O49" s="1153"/>
      <c r="Q49" s="429"/>
    </row>
    <row r="50" spans="1:17" x14ac:dyDescent="0.25">
      <c r="A50" s="429"/>
      <c r="C50" s="438"/>
      <c r="D50" s="1155"/>
      <c r="E50" s="1155"/>
      <c r="F50" s="438"/>
      <c r="G50" s="1155"/>
      <c r="H50" s="1155"/>
      <c r="I50" s="438"/>
      <c r="J50" s="445"/>
      <c r="K50" s="438"/>
      <c r="L50" s="446"/>
      <c r="M50" s="443" t="str">
        <f t="shared" ref="M50:M113" si="0">IF(K50="","", INDEX(CNTR_EFListSelected,MATCH(K50,CORSIA_FuelsList,0)))</f>
        <v/>
      </c>
      <c r="N50" s="444" t="str">
        <f>IF(COUNT(L50:M50)=2,L50*M50,"")</f>
        <v/>
      </c>
      <c r="O50" s="438"/>
      <c r="Q50" s="429"/>
    </row>
    <row r="51" spans="1:17" x14ac:dyDescent="0.25">
      <c r="A51" s="429"/>
      <c r="C51" s="438"/>
      <c r="D51" s="1155"/>
      <c r="E51" s="1155"/>
      <c r="F51" s="438"/>
      <c r="G51" s="1155"/>
      <c r="H51" s="1155"/>
      <c r="I51" s="438"/>
      <c r="J51" s="445"/>
      <c r="K51" s="438"/>
      <c r="L51" s="446"/>
      <c r="M51" s="443" t="str">
        <f t="shared" si="0"/>
        <v/>
      </c>
      <c r="N51" s="444" t="str">
        <f t="shared" ref="N51:N114" si="1">IF(COUNT(L51:M51)=2,L51*M51,"")</f>
        <v/>
      </c>
      <c r="O51" s="438"/>
      <c r="Q51" s="429"/>
    </row>
    <row r="52" spans="1:17" x14ac:dyDescent="0.25">
      <c r="A52" s="429"/>
      <c r="C52" s="438"/>
      <c r="D52" s="1155"/>
      <c r="E52" s="1155"/>
      <c r="F52" s="438"/>
      <c r="G52" s="1155"/>
      <c r="H52" s="1155"/>
      <c r="I52" s="438"/>
      <c r="J52" s="445"/>
      <c r="K52" s="438"/>
      <c r="L52" s="446"/>
      <c r="M52" s="443" t="str">
        <f t="shared" si="0"/>
        <v/>
      </c>
      <c r="N52" s="444" t="str">
        <f t="shared" si="1"/>
        <v/>
      </c>
      <c r="O52" s="438"/>
      <c r="Q52" s="429"/>
    </row>
    <row r="53" spans="1:17" x14ac:dyDescent="0.25">
      <c r="A53" s="429"/>
      <c r="C53" s="438"/>
      <c r="D53" s="1155"/>
      <c r="E53" s="1155"/>
      <c r="F53" s="438"/>
      <c r="G53" s="1155"/>
      <c r="H53" s="1155"/>
      <c r="I53" s="438"/>
      <c r="J53" s="445"/>
      <c r="K53" s="438"/>
      <c r="L53" s="446"/>
      <c r="M53" s="443" t="str">
        <f t="shared" si="0"/>
        <v/>
      </c>
      <c r="N53" s="444" t="str">
        <f t="shared" si="1"/>
        <v/>
      </c>
      <c r="O53" s="438"/>
      <c r="Q53" s="429"/>
    </row>
    <row r="54" spans="1:17" x14ac:dyDescent="0.25">
      <c r="A54" s="429"/>
      <c r="C54" s="438"/>
      <c r="D54" s="1155"/>
      <c r="E54" s="1155"/>
      <c r="F54" s="438"/>
      <c r="G54" s="1155"/>
      <c r="H54" s="1155"/>
      <c r="I54" s="438"/>
      <c r="J54" s="445"/>
      <c r="K54" s="438"/>
      <c r="L54" s="446"/>
      <c r="M54" s="443" t="str">
        <f t="shared" si="0"/>
        <v/>
      </c>
      <c r="N54" s="444" t="str">
        <f t="shared" si="1"/>
        <v/>
      </c>
      <c r="O54" s="438"/>
      <c r="Q54" s="429"/>
    </row>
    <row r="55" spans="1:17" x14ac:dyDescent="0.25">
      <c r="A55" s="429"/>
      <c r="C55" s="438"/>
      <c r="D55" s="1155"/>
      <c r="E55" s="1155"/>
      <c r="F55" s="438"/>
      <c r="G55" s="1155"/>
      <c r="H55" s="1155"/>
      <c r="I55" s="438"/>
      <c r="J55" s="445"/>
      <c r="K55" s="438"/>
      <c r="L55" s="446"/>
      <c r="M55" s="443" t="str">
        <f t="shared" si="0"/>
        <v/>
      </c>
      <c r="N55" s="444" t="str">
        <f t="shared" si="1"/>
        <v/>
      </c>
      <c r="O55" s="438"/>
      <c r="Q55" s="429"/>
    </row>
    <row r="56" spans="1:17" x14ac:dyDescent="0.25">
      <c r="A56" s="429"/>
      <c r="C56" s="438"/>
      <c r="D56" s="1155"/>
      <c r="E56" s="1155"/>
      <c r="F56" s="438"/>
      <c r="G56" s="1155"/>
      <c r="H56" s="1155"/>
      <c r="I56" s="438"/>
      <c r="J56" s="445"/>
      <c r="K56" s="438"/>
      <c r="L56" s="446"/>
      <c r="M56" s="443" t="str">
        <f t="shared" si="0"/>
        <v/>
      </c>
      <c r="N56" s="444" t="str">
        <f t="shared" si="1"/>
        <v/>
      </c>
      <c r="O56" s="438"/>
      <c r="Q56" s="429"/>
    </row>
    <row r="57" spans="1:17" x14ac:dyDescent="0.25">
      <c r="A57" s="429"/>
      <c r="C57" s="438"/>
      <c r="D57" s="1155"/>
      <c r="E57" s="1155"/>
      <c r="F57" s="438"/>
      <c r="G57" s="1155"/>
      <c r="H57" s="1155"/>
      <c r="I57" s="438"/>
      <c r="J57" s="445"/>
      <c r="K57" s="438"/>
      <c r="L57" s="446"/>
      <c r="M57" s="443" t="str">
        <f t="shared" si="0"/>
        <v/>
      </c>
      <c r="N57" s="444" t="str">
        <f t="shared" si="1"/>
        <v/>
      </c>
      <c r="O57" s="438"/>
      <c r="Q57" s="429"/>
    </row>
    <row r="58" spans="1:17" x14ac:dyDescent="0.25">
      <c r="A58" s="429"/>
      <c r="C58" s="438"/>
      <c r="D58" s="1155"/>
      <c r="E58" s="1155"/>
      <c r="F58" s="438"/>
      <c r="G58" s="1155"/>
      <c r="H58" s="1155"/>
      <c r="I58" s="438"/>
      <c r="J58" s="445"/>
      <c r="K58" s="438"/>
      <c r="L58" s="446"/>
      <c r="M58" s="443" t="str">
        <f t="shared" si="0"/>
        <v/>
      </c>
      <c r="N58" s="444" t="str">
        <f t="shared" si="1"/>
        <v/>
      </c>
      <c r="O58" s="438"/>
      <c r="Q58" s="429"/>
    </row>
    <row r="59" spans="1:17" x14ac:dyDescent="0.25">
      <c r="A59" s="429"/>
      <c r="C59" s="438"/>
      <c r="D59" s="1155"/>
      <c r="E59" s="1155"/>
      <c r="F59" s="438"/>
      <c r="G59" s="1155"/>
      <c r="H59" s="1155"/>
      <c r="I59" s="438"/>
      <c r="J59" s="445"/>
      <c r="K59" s="438"/>
      <c r="L59" s="446"/>
      <c r="M59" s="443" t="str">
        <f t="shared" si="0"/>
        <v/>
      </c>
      <c r="N59" s="444" t="str">
        <f t="shared" si="1"/>
        <v/>
      </c>
      <c r="O59" s="438"/>
      <c r="Q59" s="429"/>
    </row>
    <row r="60" spans="1:17" x14ac:dyDescent="0.25">
      <c r="A60" s="429"/>
      <c r="C60" s="438"/>
      <c r="D60" s="1155"/>
      <c r="E60" s="1155"/>
      <c r="F60" s="438"/>
      <c r="G60" s="1155"/>
      <c r="H60" s="1155"/>
      <c r="I60" s="438"/>
      <c r="J60" s="445"/>
      <c r="K60" s="438"/>
      <c r="L60" s="446"/>
      <c r="M60" s="443" t="str">
        <f t="shared" si="0"/>
        <v/>
      </c>
      <c r="N60" s="444" t="str">
        <f t="shared" si="1"/>
        <v/>
      </c>
      <c r="O60" s="438"/>
      <c r="Q60" s="429"/>
    </row>
    <row r="61" spans="1:17" x14ac:dyDescent="0.25">
      <c r="A61" s="429"/>
      <c r="C61" s="438"/>
      <c r="D61" s="1155"/>
      <c r="E61" s="1155"/>
      <c r="F61" s="438"/>
      <c r="G61" s="1155"/>
      <c r="H61" s="1155"/>
      <c r="I61" s="438"/>
      <c r="J61" s="445"/>
      <c r="K61" s="438"/>
      <c r="L61" s="446"/>
      <c r="M61" s="443" t="str">
        <f t="shared" si="0"/>
        <v/>
      </c>
      <c r="N61" s="444" t="str">
        <f t="shared" si="1"/>
        <v/>
      </c>
      <c r="O61" s="438"/>
      <c r="Q61" s="429"/>
    </row>
    <row r="62" spans="1:17" x14ac:dyDescent="0.25">
      <c r="A62" s="429"/>
      <c r="C62" s="438"/>
      <c r="D62" s="1155"/>
      <c r="E62" s="1155"/>
      <c r="F62" s="438"/>
      <c r="G62" s="1155"/>
      <c r="H62" s="1155"/>
      <c r="I62" s="438"/>
      <c r="J62" s="445"/>
      <c r="K62" s="438"/>
      <c r="L62" s="446"/>
      <c r="M62" s="443" t="str">
        <f t="shared" si="0"/>
        <v/>
      </c>
      <c r="N62" s="444" t="str">
        <f t="shared" si="1"/>
        <v/>
      </c>
      <c r="O62" s="438"/>
      <c r="Q62" s="429"/>
    </row>
    <row r="63" spans="1:17" x14ac:dyDescent="0.25">
      <c r="A63" s="429"/>
      <c r="C63" s="438"/>
      <c r="D63" s="1155"/>
      <c r="E63" s="1155"/>
      <c r="F63" s="438"/>
      <c r="G63" s="1155"/>
      <c r="H63" s="1155"/>
      <c r="I63" s="438"/>
      <c r="J63" s="445"/>
      <c r="K63" s="438"/>
      <c r="L63" s="446"/>
      <c r="M63" s="443" t="str">
        <f t="shared" si="0"/>
        <v/>
      </c>
      <c r="N63" s="444" t="str">
        <f t="shared" si="1"/>
        <v/>
      </c>
      <c r="O63" s="438"/>
      <c r="Q63" s="429"/>
    </row>
    <row r="64" spans="1:17" x14ac:dyDescent="0.25">
      <c r="A64" s="429"/>
      <c r="C64" s="438"/>
      <c r="D64" s="1155"/>
      <c r="E64" s="1155"/>
      <c r="F64" s="438"/>
      <c r="G64" s="1155"/>
      <c r="H64" s="1155"/>
      <c r="I64" s="438"/>
      <c r="J64" s="445"/>
      <c r="K64" s="438"/>
      <c r="L64" s="446"/>
      <c r="M64" s="443" t="str">
        <f t="shared" si="0"/>
        <v/>
      </c>
      <c r="N64" s="444" t="str">
        <f t="shared" si="1"/>
        <v/>
      </c>
      <c r="O64" s="438"/>
      <c r="Q64" s="429"/>
    </row>
    <row r="65" spans="1:17" x14ac:dyDescent="0.25">
      <c r="A65" s="429"/>
      <c r="C65" s="438"/>
      <c r="D65" s="1155"/>
      <c r="E65" s="1155"/>
      <c r="F65" s="438"/>
      <c r="G65" s="1155"/>
      <c r="H65" s="1155"/>
      <c r="I65" s="438"/>
      <c r="J65" s="445"/>
      <c r="K65" s="438"/>
      <c r="L65" s="446"/>
      <c r="M65" s="443" t="str">
        <f t="shared" si="0"/>
        <v/>
      </c>
      <c r="N65" s="444" t="str">
        <f t="shared" si="1"/>
        <v/>
      </c>
      <c r="O65" s="438"/>
      <c r="Q65" s="429"/>
    </row>
    <row r="66" spans="1:17" x14ac:dyDescent="0.25">
      <c r="A66" s="429"/>
      <c r="C66" s="438"/>
      <c r="D66" s="1155"/>
      <c r="E66" s="1155"/>
      <c r="F66" s="438"/>
      <c r="G66" s="1155"/>
      <c r="H66" s="1155"/>
      <c r="I66" s="438"/>
      <c r="J66" s="445"/>
      <c r="K66" s="438"/>
      <c r="L66" s="446"/>
      <c r="M66" s="443" t="str">
        <f t="shared" si="0"/>
        <v/>
      </c>
      <c r="N66" s="444" t="str">
        <f t="shared" si="1"/>
        <v/>
      </c>
      <c r="O66" s="438"/>
      <c r="Q66" s="429"/>
    </row>
    <row r="67" spans="1:17" x14ac:dyDescent="0.25">
      <c r="A67" s="429"/>
      <c r="C67" s="438"/>
      <c r="D67" s="1155"/>
      <c r="E67" s="1155"/>
      <c r="F67" s="438"/>
      <c r="G67" s="1155"/>
      <c r="H67" s="1155"/>
      <c r="I67" s="438"/>
      <c r="J67" s="445"/>
      <c r="K67" s="438"/>
      <c r="L67" s="446"/>
      <c r="M67" s="443" t="str">
        <f t="shared" si="0"/>
        <v/>
      </c>
      <c r="N67" s="444" t="str">
        <f t="shared" si="1"/>
        <v/>
      </c>
      <c r="O67" s="438"/>
      <c r="Q67" s="429"/>
    </row>
    <row r="68" spans="1:17" x14ac:dyDescent="0.25">
      <c r="A68" s="429"/>
      <c r="C68" s="438"/>
      <c r="D68" s="1155"/>
      <c r="E68" s="1155"/>
      <c r="F68" s="438"/>
      <c r="G68" s="1155"/>
      <c r="H68" s="1155"/>
      <c r="I68" s="438"/>
      <c r="J68" s="445"/>
      <c r="K68" s="438"/>
      <c r="L68" s="446"/>
      <c r="M68" s="443" t="str">
        <f t="shared" si="0"/>
        <v/>
      </c>
      <c r="N68" s="444" t="str">
        <f t="shared" si="1"/>
        <v/>
      </c>
      <c r="O68" s="438"/>
      <c r="Q68" s="429"/>
    </row>
    <row r="69" spans="1:17" x14ac:dyDescent="0.25">
      <c r="A69" s="429"/>
      <c r="C69" s="438"/>
      <c r="D69" s="1155"/>
      <c r="E69" s="1155"/>
      <c r="F69" s="438"/>
      <c r="G69" s="1155"/>
      <c r="H69" s="1155"/>
      <c r="I69" s="438"/>
      <c r="J69" s="445"/>
      <c r="K69" s="438"/>
      <c r="L69" s="446"/>
      <c r="M69" s="443" t="str">
        <f t="shared" si="0"/>
        <v/>
      </c>
      <c r="N69" s="444" t="str">
        <f t="shared" si="1"/>
        <v/>
      </c>
      <c r="O69" s="438"/>
      <c r="Q69" s="429"/>
    </row>
    <row r="70" spans="1:17" x14ac:dyDescent="0.25">
      <c r="A70" s="429"/>
      <c r="C70" s="438"/>
      <c r="D70" s="1155"/>
      <c r="E70" s="1155"/>
      <c r="F70" s="438"/>
      <c r="G70" s="1155"/>
      <c r="H70" s="1155"/>
      <c r="I70" s="438"/>
      <c r="J70" s="445"/>
      <c r="K70" s="438"/>
      <c r="L70" s="446"/>
      <c r="M70" s="443" t="str">
        <f t="shared" si="0"/>
        <v/>
      </c>
      <c r="N70" s="444" t="str">
        <f t="shared" si="1"/>
        <v/>
      </c>
      <c r="O70" s="438"/>
      <c r="Q70" s="429"/>
    </row>
    <row r="71" spans="1:17" x14ac:dyDescent="0.25">
      <c r="A71" s="429"/>
      <c r="C71" s="438"/>
      <c r="D71" s="1155"/>
      <c r="E71" s="1155"/>
      <c r="F71" s="438"/>
      <c r="G71" s="1155"/>
      <c r="H71" s="1155"/>
      <c r="I71" s="438"/>
      <c r="J71" s="445"/>
      <c r="K71" s="438"/>
      <c r="L71" s="446"/>
      <c r="M71" s="443" t="str">
        <f t="shared" si="0"/>
        <v/>
      </c>
      <c r="N71" s="444" t="str">
        <f t="shared" si="1"/>
        <v/>
      </c>
      <c r="O71" s="438"/>
      <c r="Q71" s="429"/>
    </row>
    <row r="72" spans="1:17" x14ac:dyDescent="0.25">
      <c r="A72" s="429"/>
      <c r="C72" s="438"/>
      <c r="D72" s="1155"/>
      <c r="E72" s="1155"/>
      <c r="F72" s="438"/>
      <c r="G72" s="1155"/>
      <c r="H72" s="1155"/>
      <c r="I72" s="438"/>
      <c r="J72" s="445"/>
      <c r="K72" s="438"/>
      <c r="L72" s="446"/>
      <c r="M72" s="443" t="str">
        <f t="shared" si="0"/>
        <v/>
      </c>
      <c r="N72" s="444" t="str">
        <f t="shared" si="1"/>
        <v/>
      </c>
      <c r="O72" s="438"/>
      <c r="Q72" s="429"/>
    </row>
    <row r="73" spans="1:17" x14ac:dyDescent="0.25">
      <c r="A73" s="429"/>
      <c r="C73" s="438"/>
      <c r="D73" s="1155"/>
      <c r="E73" s="1155"/>
      <c r="F73" s="438"/>
      <c r="G73" s="1155"/>
      <c r="H73" s="1155"/>
      <c r="I73" s="438"/>
      <c r="J73" s="445"/>
      <c r="K73" s="438"/>
      <c r="L73" s="446"/>
      <c r="M73" s="443" t="str">
        <f t="shared" si="0"/>
        <v/>
      </c>
      <c r="N73" s="444" t="str">
        <f t="shared" si="1"/>
        <v/>
      </c>
      <c r="O73" s="438"/>
      <c r="Q73" s="429"/>
    </row>
    <row r="74" spans="1:17" x14ac:dyDescent="0.25">
      <c r="A74" s="429"/>
      <c r="C74" s="438"/>
      <c r="D74" s="1155"/>
      <c r="E74" s="1155"/>
      <c r="F74" s="438"/>
      <c r="G74" s="1155"/>
      <c r="H74" s="1155"/>
      <c r="I74" s="438"/>
      <c r="J74" s="445"/>
      <c r="K74" s="438"/>
      <c r="L74" s="446"/>
      <c r="M74" s="443" t="str">
        <f t="shared" si="0"/>
        <v/>
      </c>
      <c r="N74" s="444" t="str">
        <f t="shared" si="1"/>
        <v/>
      </c>
      <c r="O74" s="438"/>
      <c r="Q74" s="429"/>
    </row>
    <row r="75" spans="1:17" x14ac:dyDescent="0.25">
      <c r="A75" s="429"/>
      <c r="C75" s="438"/>
      <c r="D75" s="1155"/>
      <c r="E75" s="1155"/>
      <c r="F75" s="438"/>
      <c r="G75" s="1155"/>
      <c r="H75" s="1155"/>
      <c r="I75" s="438"/>
      <c r="J75" s="445"/>
      <c r="K75" s="438"/>
      <c r="L75" s="446"/>
      <c r="M75" s="443" t="str">
        <f t="shared" si="0"/>
        <v/>
      </c>
      <c r="N75" s="444" t="str">
        <f t="shared" si="1"/>
        <v/>
      </c>
      <c r="O75" s="438"/>
      <c r="Q75" s="429"/>
    </row>
    <row r="76" spans="1:17" x14ac:dyDescent="0.25">
      <c r="A76" s="429"/>
      <c r="C76" s="438"/>
      <c r="D76" s="1155"/>
      <c r="E76" s="1155"/>
      <c r="F76" s="438"/>
      <c r="G76" s="1155"/>
      <c r="H76" s="1155"/>
      <c r="I76" s="438"/>
      <c r="J76" s="445"/>
      <c r="K76" s="438"/>
      <c r="L76" s="446"/>
      <c r="M76" s="443" t="str">
        <f t="shared" si="0"/>
        <v/>
      </c>
      <c r="N76" s="444" t="str">
        <f t="shared" si="1"/>
        <v/>
      </c>
      <c r="O76" s="438"/>
      <c r="Q76" s="429"/>
    </row>
    <row r="77" spans="1:17" x14ac:dyDescent="0.25">
      <c r="A77" s="429"/>
      <c r="C77" s="438"/>
      <c r="D77" s="1155"/>
      <c r="E77" s="1155"/>
      <c r="F77" s="438"/>
      <c r="G77" s="1155"/>
      <c r="H77" s="1155"/>
      <c r="I77" s="438"/>
      <c r="J77" s="445"/>
      <c r="K77" s="438"/>
      <c r="L77" s="446"/>
      <c r="M77" s="443" t="str">
        <f t="shared" si="0"/>
        <v/>
      </c>
      <c r="N77" s="444" t="str">
        <f t="shared" si="1"/>
        <v/>
      </c>
      <c r="O77" s="438"/>
      <c r="Q77" s="429"/>
    </row>
    <row r="78" spans="1:17" x14ac:dyDescent="0.25">
      <c r="A78" s="429"/>
      <c r="C78" s="438"/>
      <c r="D78" s="1155"/>
      <c r="E78" s="1155"/>
      <c r="F78" s="438"/>
      <c r="G78" s="1155"/>
      <c r="H78" s="1155"/>
      <c r="I78" s="438"/>
      <c r="J78" s="445"/>
      <c r="K78" s="438"/>
      <c r="L78" s="446"/>
      <c r="M78" s="443" t="str">
        <f t="shared" si="0"/>
        <v/>
      </c>
      <c r="N78" s="444" t="str">
        <f t="shared" si="1"/>
        <v/>
      </c>
      <c r="O78" s="438"/>
      <c r="Q78" s="429"/>
    </row>
    <row r="79" spans="1:17" x14ac:dyDescent="0.25">
      <c r="A79" s="429"/>
      <c r="C79" s="438"/>
      <c r="D79" s="1155"/>
      <c r="E79" s="1155"/>
      <c r="F79" s="438"/>
      <c r="G79" s="1155"/>
      <c r="H79" s="1155"/>
      <c r="I79" s="438"/>
      <c r="J79" s="445"/>
      <c r="K79" s="438"/>
      <c r="L79" s="446"/>
      <c r="M79" s="443" t="str">
        <f t="shared" si="0"/>
        <v/>
      </c>
      <c r="N79" s="444" t="str">
        <f t="shared" si="1"/>
        <v/>
      </c>
      <c r="O79" s="438"/>
      <c r="Q79" s="429"/>
    </row>
    <row r="80" spans="1:17" x14ac:dyDescent="0.25">
      <c r="A80" s="429"/>
      <c r="C80" s="438"/>
      <c r="D80" s="1155"/>
      <c r="E80" s="1155"/>
      <c r="F80" s="438"/>
      <c r="G80" s="1155"/>
      <c r="H80" s="1155"/>
      <c r="I80" s="438"/>
      <c r="J80" s="445"/>
      <c r="K80" s="438"/>
      <c r="L80" s="446"/>
      <c r="M80" s="443" t="str">
        <f t="shared" si="0"/>
        <v/>
      </c>
      <c r="N80" s="444" t="str">
        <f t="shared" si="1"/>
        <v/>
      </c>
      <c r="O80" s="438"/>
      <c r="Q80" s="429"/>
    </row>
    <row r="81" spans="1:17" x14ac:dyDescent="0.25">
      <c r="A81" s="429"/>
      <c r="C81" s="438"/>
      <c r="D81" s="1155"/>
      <c r="E81" s="1155"/>
      <c r="F81" s="438"/>
      <c r="G81" s="1155"/>
      <c r="H81" s="1155"/>
      <c r="I81" s="438"/>
      <c r="J81" s="445"/>
      <c r="K81" s="438"/>
      <c r="L81" s="446"/>
      <c r="M81" s="443" t="str">
        <f t="shared" si="0"/>
        <v/>
      </c>
      <c r="N81" s="444" t="str">
        <f t="shared" si="1"/>
        <v/>
      </c>
      <c r="O81" s="438"/>
      <c r="Q81" s="429"/>
    </row>
    <row r="82" spans="1:17" x14ac:dyDescent="0.25">
      <c r="A82" s="429"/>
      <c r="C82" s="438"/>
      <c r="D82" s="1155"/>
      <c r="E82" s="1155"/>
      <c r="F82" s="438"/>
      <c r="G82" s="1155"/>
      <c r="H82" s="1155"/>
      <c r="I82" s="438"/>
      <c r="J82" s="445"/>
      <c r="K82" s="438"/>
      <c r="L82" s="446"/>
      <c r="M82" s="443" t="str">
        <f t="shared" si="0"/>
        <v/>
      </c>
      <c r="N82" s="444" t="str">
        <f t="shared" si="1"/>
        <v/>
      </c>
      <c r="O82" s="438"/>
      <c r="Q82" s="429"/>
    </row>
    <row r="83" spans="1:17" x14ac:dyDescent="0.25">
      <c r="A83" s="429"/>
      <c r="C83" s="438"/>
      <c r="D83" s="1155"/>
      <c r="E83" s="1155"/>
      <c r="F83" s="438"/>
      <c r="G83" s="1155"/>
      <c r="H83" s="1155"/>
      <c r="I83" s="438"/>
      <c r="J83" s="445"/>
      <c r="K83" s="438"/>
      <c r="L83" s="446"/>
      <c r="M83" s="443" t="str">
        <f t="shared" si="0"/>
        <v/>
      </c>
      <c r="N83" s="444" t="str">
        <f t="shared" si="1"/>
        <v/>
      </c>
      <c r="O83" s="438"/>
      <c r="Q83" s="429"/>
    </row>
    <row r="84" spans="1:17" x14ac:dyDescent="0.25">
      <c r="A84" s="429"/>
      <c r="C84" s="438"/>
      <c r="D84" s="1155"/>
      <c r="E84" s="1155"/>
      <c r="F84" s="438"/>
      <c r="G84" s="1155"/>
      <c r="H84" s="1155"/>
      <c r="I84" s="438"/>
      <c r="J84" s="445"/>
      <c r="K84" s="438"/>
      <c r="L84" s="446"/>
      <c r="M84" s="443" t="str">
        <f t="shared" si="0"/>
        <v/>
      </c>
      <c r="N84" s="444" t="str">
        <f t="shared" si="1"/>
        <v/>
      </c>
      <c r="O84" s="438"/>
      <c r="Q84" s="429"/>
    </row>
    <row r="85" spans="1:17" x14ac:dyDescent="0.25">
      <c r="A85" s="429"/>
      <c r="C85" s="438"/>
      <c r="D85" s="1155"/>
      <c r="E85" s="1155"/>
      <c r="F85" s="438"/>
      <c r="G85" s="1155"/>
      <c r="H85" s="1155"/>
      <c r="I85" s="438"/>
      <c r="J85" s="445"/>
      <c r="K85" s="438"/>
      <c r="L85" s="446"/>
      <c r="M85" s="443" t="str">
        <f t="shared" si="0"/>
        <v/>
      </c>
      <c r="N85" s="444" t="str">
        <f t="shared" si="1"/>
        <v/>
      </c>
      <c r="O85" s="438"/>
      <c r="Q85" s="429"/>
    </row>
    <row r="86" spans="1:17" x14ac:dyDescent="0.25">
      <c r="A86" s="429"/>
      <c r="C86" s="438"/>
      <c r="D86" s="1155"/>
      <c r="E86" s="1155"/>
      <c r="F86" s="438"/>
      <c r="G86" s="1155"/>
      <c r="H86" s="1155"/>
      <c r="I86" s="438"/>
      <c r="J86" s="445"/>
      <c r="K86" s="438"/>
      <c r="L86" s="446"/>
      <c r="M86" s="443" t="str">
        <f t="shared" si="0"/>
        <v/>
      </c>
      <c r="N86" s="444" t="str">
        <f t="shared" si="1"/>
        <v/>
      </c>
      <c r="O86" s="438"/>
      <c r="Q86" s="429"/>
    </row>
    <row r="87" spans="1:17" x14ac:dyDescent="0.25">
      <c r="A87" s="429"/>
      <c r="C87" s="438"/>
      <c r="D87" s="1155"/>
      <c r="E87" s="1155"/>
      <c r="F87" s="438"/>
      <c r="G87" s="1155"/>
      <c r="H87" s="1155"/>
      <c r="I87" s="438"/>
      <c r="J87" s="445"/>
      <c r="K87" s="438"/>
      <c r="L87" s="446"/>
      <c r="M87" s="443" t="str">
        <f t="shared" si="0"/>
        <v/>
      </c>
      <c r="N87" s="444" t="str">
        <f t="shared" si="1"/>
        <v/>
      </c>
      <c r="O87" s="438"/>
      <c r="Q87" s="429"/>
    </row>
    <row r="88" spans="1:17" x14ac:dyDescent="0.25">
      <c r="A88" s="429"/>
      <c r="C88" s="438"/>
      <c r="D88" s="1155"/>
      <c r="E88" s="1155"/>
      <c r="F88" s="438"/>
      <c r="G88" s="1155"/>
      <c r="H88" s="1155"/>
      <c r="I88" s="438"/>
      <c r="J88" s="445"/>
      <c r="K88" s="438"/>
      <c r="L88" s="446"/>
      <c r="M88" s="443" t="str">
        <f t="shared" si="0"/>
        <v/>
      </c>
      <c r="N88" s="444" t="str">
        <f t="shared" si="1"/>
        <v/>
      </c>
      <c r="O88" s="438"/>
      <c r="Q88" s="429"/>
    </row>
    <row r="89" spans="1:17" x14ac:dyDescent="0.25">
      <c r="A89" s="429"/>
      <c r="C89" s="438"/>
      <c r="D89" s="1155"/>
      <c r="E89" s="1155"/>
      <c r="F89" s="438"/>
      <c r="G89" s="1155"/>
      <c r="H89" s="1155"/>
      <c r="I89" s="438"/>
      <c r="J89" s="445"/>
      <c r="K89" s="438"/>
      <c r="L89" s="446"/>
      <c r="M89" s="443" t="str">
        <f t="shared" si="0"/>
        <v/>
      </c>
      <c r="N89" s="444" t="str">
        <f t="shared" si="1"/>
        <v/>
      </c>
      <c r="O89" s="438"/>
      <c r="Q89" s="429"/>
    </row>
    <row r="90" spans="1:17" x14ac:dyDescent="0.25">
      <c r="A90" s="429"/>
      <c r="C90" s="438"/>
      <c r="D90" s="1155"/>
      <c r="E90" s="1155"/>
      <c r="F90" s="438"/>
      <c r="G90" s="1155"/>
      <c r="H90" s="1155"/>
      <c r="I90" s="438"/>
      <c r="J90" s="445"/>
      <c r="K90" s="438"/>
      <c r="L90" s="446"/>
      <c r="M90" s="443" t="str">
        <f t="shared" si="0"/>
        <v/>
      </c>
      <c r="N90" s="444" t="str">
        <f t="shared" si="1"/>
        <v/>
      </c>
      <c r="O90" s="438"/>
      <c r="Q90" s="429"/>
    </row>
    <row r="91" spans="1:17" x14ac:dyDescent="0.25">
      <c r="A91" s="429"/>
      <c r="C91" s="438"/>
      <c r="D91" s="1155"/>
      <c r="E91" s="1155"/>
      <c r="F91" s="438"/>
      <c r="G91" s="1155"/>
      <c r="H91" s="1155"/>
      <c r="I91" s="438"/>
      <c r="J91" s="445"/>
      <c r="K91" s="438"/>
      <c r="L91" s="446"/>
      <c r="M91" s="443" t="str">
        <f t="shared" si="0"/>
        <v/>
      </c>
      <c r="N91" s="444" t="str">
        <f t="shared" si="1"/>
        <v/>
      </c>
      <c r="O91" s="438"/>
      <c r="Q91" s="429"/>
    </row>
    <row r="92" spans="1:17" x14ac:dyDescent="0.25">
      <c r="A92" s="429"/>
      <c r="C92" s="438"/>
      <c r="D92" s="1155"/>
      <c r="E92" s="1155"/>
      <c r="F92" s="438"/>
      <c r="G92" s="1155"/>
      <c r="H92" s="1155"/>
      <c r="I92" s="438"/>
      <c r="J92" s="445"/>
      <c r="K92" s="438"/>
      <c r="L92" s="446"/>
      <c r="M92" s="443" t="str">
        <f t="shared" si="0"/>
        <v/>
      </c>
      <c r="N92" s="444" t="str">
        <f t="shared" si="1"/>
        <v/>
      </c>
      <c r="O92" s="438"/>
      <c r="Q92" s="429"/>
    </row>
    <row r="93" spans="1:17" x14ac:dyDescent="0.25">
      <c r="A93" s="429"/>
      <c r="C93" s="438"/>
      <c r="D93" s="1155"/>
      <c r="E93" s="1155"/>
      <c r="F93" s="438"/>
      <c r="G93" s="1155"/>
      <c r="H93" s="1155"/>
      <c r="I93" s="438"/>
      <c r="J93" s="445"/>
      <c r="K93" s="438"/>
      <c r="L93" s="446"/>
      <c r="M93" s="443" t="str">
        <f t="shared" si="0"/>
        <v/>
      </c>
      <c r="N93" s="444" t="str">
        <f t="shared" si="1"/>
        <v/>
      </c>
      <c r="O93" s="438"/>
      <c r="Q93" s="429"/>
    </row>
    <row r="94" spans="1:17" x14ac:dyDescent="0.25">
      <c r="A94" s="429"/>
      <c r="C94" s="438"/>
      <c r="D94" s="1155"/>
      <c r="E94" s="1155"/>
      <c r="F94" s="438"/>
      <c r="G94" s="1155"/>
      <c r="H94" s="1155"/>
      <c r="I94" s="438"/>
      <c r="J94" s="445"/>
      <c r="K94" s="438"/>
      <c r="L94" s="446"/>
      <c r="M94" s="443" t="str">
        <f t="shared" si="0"/>
        <v/>
      </c>
      <c r="N94" s="444" t="str">
        <f t="shared" si="1"/>
        <v/>
      </c>
      <c r="O94" s="438"/>
      <c r="Q94" s="429"/>
    </row>
    <row r="95" spans="1:17" x14ac:dyDescent="0.25">
      <c r="A95" s="429"/>
      <c r="C95" s="438"/>
      <c r="D95" s="1155"/>
      <c r="E95" s="1155"/>
      <c r="F95" s="438"/>
      <c r="G95" s="1155"/>
      <c r="H95" s="1155"/>
      <c r="I95" s="438"/>
      <c r="J95" s="445"/>
      <c r="K95" s="438"/>
      <c r="L95" s="446"/>
      <c r="M95" s="443" t="str">
        <f t="shared" si="0"/>
        <v/>
      </c>
      <c r="N95" s="444" t="str">
        <f t="shared" si="1"/>
        <v/>
      </c>
      <c r="O95" s="438"/>
      <c r="Q95" s="429"/>
    </row>
    <row r="96" spans="1:17" x14ac:dyDescent="0.25">
      <c r="A96" s="429"/>
      <c r="C96" s="438"/>
      <c r="D96" s="1155"/>
      <c r="E96" s="1155"/>
      <c r="F96" s="438"/>
      <c r="G96" s="1155"/>
      <c r="H96" s="1155"/>
      <c r="I96" s="438"/>
      <c r="J96" s="445"/>
      <c r="K96" s="438"/>
      <c r="L96" s="446"/>
      <c r="M96" s="443" t="str">
        <f t="shared" si="0"/>
        <v/>
      </c>
      <c r="N96" s="444" t="str">
        <f t="shared" si="1"/>
        <v/>
      </c>
      <c r="O96" s="438"/>
      <c r="Q96" s="429"/>
    </row>
    <row r="97" spans="1:17" x14ac:dyDescent="0.25">
      <c r="A97" s="429"/>
      <c r="C97" s="438"/>
      <c r="D97" s="1155"/>
      <c r="E97" s="1155"/>
      <c r="F97" s="438"/>
      <c r="G97" s="1155"/>
      <c r="H97" s="1155"/>
      <c r="I97" s="438"/>
      <c r="J97" s="445"/>
      <c r="K97" s="438"/>
      <c r="L97" s="446"/>
      <c r="M97" s="443" t="str">
        <f t="shared" si="0"/>
        <v/>
      </c>
      <c r="N97" s="444" t="str">
        <f t="shared" si="1"/>
        <v/>
      </c>
      <c r="O97" s="438"/>
      <c r="Q97" s="429"/>
    </row>
    <row r="98" spans="1:17" x14ac:dyDescent="0.25">
      <c r="A98" s="429"/>
      <c r="C98" s="438"/>
      <c r="D98" s="1155"/>
      <c r="E98" s="1155"/>
      <c r="F98" s="438"/>
      <c r="G98" s="1155"/>
      <c r="H98" s="1155"/>
      <c r="I98" s="438"/>
      <c r="J98" s="445"/>
      <c r="K98" s="438"/>
      <c r="L98" s="446"/>
      <c r="M98" s="443" t="str">
        <f t="shared" si="0"/>
        <v/>
      </c>
      <c r="N98" s="444" t="str">
        <f t="shared" si="1"/>
        <v/>
      </c>
      <c r="O98" s="438"/>
      <c r="Q98" s="429"/>
    </row>
    <row r="99" spans="1:17" x14ac:dyDescent="0.25">
      <c r="A99" s="429"/>
      <c r="C99" s="438"/>
      <c r="D99" s="1155"/>
      <c r="E99" s="1155"/>
      <c r="F99" s="438"/>
      <c r="G99" s="1155"/>
      <c r="H99" s="1155"/>
      <c r="I99" s="438"/>
      <c r="J99" s="445"/>
      <c r="K99" s="438"/>
      <c r="L99" s="446"/>
      <c r="M99" s="443" t="str">
        <f t="shared" si="0"/>
        <v/>
      </c>
      <c r="N99" s="444" t="str">
        <f t="shared" si="1"/>
        <v/>
      </c>
      <c r="O99" s="438"/>
      <c r="Q99" s="429"/>
    </row>
    <row r="100" spans="1:17" x14ac:dyDescent="0.25">
      <c r="A100" s="429"/>
      <c r="C100" s="438"/>
      <c r="D100" s="1155"/>
      <c r="E100" s="1155"/>
      <c r="F100" s="438"/>
      <c r="G100" s="1155"/>
      <c r="H100" s="1155"/>
      <c r="I100" s="438"/>
      <c r="J100" s="445"/>
      <c r="K100" s="438"/>
      <c r="L100" s="446"/>
      <c r="M100" s="443" t="str">
        <f t="shared" si="0"/>
        <v/>
      </c>
      <c r="N100" s="444" t="str">
        <f t="shared" si="1"/>
        <v/>
      </c>
      <c r="O100" s="438"/>
      <c r="Q100" s="429"/>
    </row>
    <row r="101" spans="1:17" x14ac:dyDescent="0.25">
      <c r="A101" s="429"/>
      <c r="C101" s="438"/>
      <c r="D101" s="1155"/>
      <c r="E101" s="1155"/>
      <c r="F101" s="438"/>
      <c r="G101" s="1155"/>
      <c r="H101" s="1155"/>
      <c r="I101" s="438"/>
      <c r="J101" s="445"/>
      <c r="K101" s="438"/>
      <c r="L101" s="446"/>
      <c r="M101" s="443" t="str">
        <f t="shared" si="0"/>
        <v/>
      </c>
      <c r="N101" s="444" t="str">
        <f t="shared" si="1"/>
        <v/>
      </c>
      <c r="O101" s="438"/>
      <c r="Q101" s="429"/>
    </row>
    <row r="102" spans="1:17" x14ac:dyDescent="0.25">
      <c r="A102" s="429"/>
      <c r="C102" s="438"/>
      <c r="D102" s="1155"/>
      <c r="E102" s="1155"/>
      <c r="F102" s="438"/>
      <c r="G102" s="1155"/>
      <c r="H102" s="1155"/>
      <c r="I102" s="438"/>
      <c r="J102" s="445"/>
      <c r="K102" s="438"/>
      <c r="L102" s="446"/>
      <c r="M102" s="443" t="str">
        <f t="shared" si="0"/>
        <v/>
      </c>
      <c r="N102" s="444" t="str">
        <f t="shared" si="1"/>
        <v/>
      </c>
      <c r="O102" s="438"/>
      <c r="Q102" s="429"/>
    </row>
    <row r="103" spans="1:17" x14ac:dyDescent="0.25">
      <c r="A103" s="429"/>
      <c r="C103" s="438"/>
      <c r="D103" s="1155"/>
      <c r="E103" s="1155"/>
      <c r="F103" s="438"/>
      <c r="G103" s="1155"/>
      <c r="H103" s="1155"/>
      <c r="I103" s="438"/>
      <c r="J103" s="445"/>
      <c r="K103" s="438"/>
      <c r="L103" s="446"/>
      <c r="M103" s="443" t="str">
        <f t="shared" si="0"/>
        <v/>
      </c>
      <c r="N103" s="444" t="str">
        <f t="shared" si="1"/>
        <v/>
      </c>
      <c r="O103" s="438"/>
      <c r="Q103" s="429"/>
    </row>
    <row r="104" spans="1:17" x14ac:dyDescent="0.25">
      <c r="A104" s="429"/>
      <c r="C104" s="438"/>
      <c r="D104" s="1155"/>
      <c r="E104" s="1155"/>
      <c r="F104" s="438"/>
      <c r="G104" s="1155"/>
      <c r="H104" s="1155"/>
      <c r="I104" s="438"/>
      <c r="J104" s="445"/>
      <c r="K104" s="438"/>
      <c r="L104" s="446"/>
      <c r="M104" s="443" t="str">
        <f t="shared" si="0"/>
        <v/>
      </c>
      <c r="N104" s="444" t="str">
        <f t="shared" si="1"/>
        <v/>
      </c>
      <c r="O104" s="438"/>
      <c r="Q104" s="429"/>
    </row>
    <row r="105" spans="1:17" x14ac:dyDescent="0.25">
      <c r="A105" s="429"/>
      <c r="C105" s="438"/>
      <c r="D105" s="1155"/>
      <c r="E105" s="1155"/>
      <c r="F105" s="438"/>
      <c r="G105" s="1155"/>
      <c r="H105" s="1155"/>
      <c r="I105" s="438"/>
      <c r="J105" s="445"/>
      <c r="K105" s="438"/>
      <c r="L105" s="446"/>
      <c r="M105" s="443" t="str">
        <f t="shared" si="0"/>
        <v/>
      </c>
      <c r="N105" s="444" t="str">
        <f t="shared" si="1"/>
        <v/>
      </c>
      <c r="O105" s="438"/>
      <c r="Q105" s="429"/>
    </row>
    <row r="106" spans="1:17" x14ac:dyDescent="0.25">
      <c r="A106" s="429"/>
      <c r="C106" s="438"/>
      <c r="D106" s="1155"/>
      <c r="E106" s="1155"/>
      <c r="F106" s="438"/>
      <c r="G106" s="1155"/>
      <c r="H106" s="1155"/>
      <c r="I106" s="438"/>
      <c r="J106" s="445"/>
      <c r="K106" s="438"/>
      <c r="L106" s="446"/>
      <c r="M106" s="443" t="str">
        <f t="shared" si="0"/>
        <v/>
      </c>
      <c r="N106" s="444" t="str">
        <f t="shared" si="1"/>
        <v/>
      </c>
      <c r="O106" s="438"/>
      <c r="Q106" s="429"/>
    </row>
    <row r="107" spans="1:17" x14ac:dyDescent="0.25">
      <c r="A107" s="429"/>
      <c r="C107" s="438"/>
      <c r="D107" s="1155"/>
      <c r="E107" s="1155"/>
      <c r="F107" s="438"/>
      <c r="G107" s="1155"/>
      <c r="H107" s="1155"/>
      <c r="I107" s="438"/>
      <c r="J107" s="445"/>
      <c r="K107" s="438"/>
      <c r="L107" s="446"/>
      <c r="M107" s="443" t="str">
        <f t="shared" si="0"/>
        <v/>
      </c>
      <c r="N107" s="444" t="str">
        <f t="shared" si="1"/>
        <v/>
      </c>
      <c r="O107" s="438"/>
      <c r="Q107" s="429"/>
    </row>
    <row r="108" spans="1:17" x14ac:dyDescent="0.25">
      <c r="A108" s="429"/>
      <c r="C108" s="438"/>
      <c r="D108" s="1155"/>
      <c r="E108" s="1155"/>
      <c r="F108" s="438"/>
      <c r="G108" s="1155"/>
      <c r="H108" s="1155"/>
      <c r="I108" s="438"/>
      <c r="J108" s="445"/>
      <c r="K108" s="438"/>
      <c r="L108" s="446"/>
      <c r="M108" s="443" t="str">
        <f t="shared" si="0"/>
        <v/>
      </c>
      <c r="N108" s="444" t="str">
        <f t="shared" si="1"/>
        <v/>
      </c>
      <c r="O108" s="438"/>
      <c r="Q108" s="429"/>
    </row>
    <row r="109" spans="1:17" x14ac:dyDescent="0.25">
      <c r="A109" s="429"/>
      <c r="C109" s="438"/>
      <c r="D109" s="1155"/>
      <c r="E109" s="1155"/>
      <c r="F109" s="438"/>
      <c r="G109" s="1155"/>
      <c r="H109" s="1155"/>
      <c r="I109" s="438"/>
      <c r="J109" s="445"/>
      <c r="K109" s="438"/>
      <c r="L109" s="446"/>
      <c r="M109" s="443" t="str">
        <f t="shared" si="0"/>
        <v/>
      </c>
      <c r="N109" s="444" t="str">
        <f t="shared" si="1"/>
        <v/>
      </c>
      <c r="O109" s="438"/>
      <c r="Q109" s="429"/>
    </row>
    <row r="110" spans="1:17" x14ac:dyDescent="0.25">
      <c r="A110" s="429"/>
      <c r="C110" s="438"/>
      <c r="D110" s="1155"/>
      <c r="E110" s="1155"/>
      <c r="F110" s="438"/>
      <c r="G110" s="1155"/>
      <c r="H110" s="1155"/>
      <c r="I110" s="438"/>
      <c r="J110" s="445"/>
      <c r="K110" s="438"/>
      <c r="L110" s="446"/>
      <c r="M110" s="443" t="str">
        <f t="shared" si="0"/>
        <v/>
      </c>
      <c r="N110" s="444" t="str">
        <f t="shared" si="1"/>
        <v/>
      </c>
      <c r="O110" s="438"/>
      <c r="Q110" s="429"/>
    </row>
    <row r="111" spans="1:17" x14ac:dyDescent="0.25">
      <c r="A111" s="429"/>
      <c r="C111" s="438"/>
      <c r="D111" s="1155"/>
      <c r="E111" s="1155"/>
      <c r="F111" s="438"/>
      <c r="G111" s="1155"/>
      <c r="H111" s="1155"/>
      <c r="I111" s="438"/>
      <c r="J111" s="445"/>
      <c r="K111" s="438"/>
      <c r="L111" s="446"/>
      <c r="M111" s="443" t="str">
        <f t="shared" si="0"/>
        <v/>
      </c>
      <c r="N111" s="444" t="str">
        <f t="shared" si="1"/>
        <v/>
      </c>
      <c r="O111" s="438"/>
      <c r="Q111" s="429"/>
    </row>
    <row r="112" spans="1:17" x14ac:dyDescent="0.25">
      <c r="A112" s="429"/>
      <c r="C112" s="438"/>
      <c r="D112" s="1155"/>
      <c r="E112" s="1155"/>
      <c r="F112" s="438"/>
      <c r="G112" s="1155"/>
      <c r="H112" s="1155"/>
      <c r="I112" s="438"/>
      <c r="J112" s="445"/>
      <c r="K112" s="438"/>
      <c r="L112" s="446"/>
      <c r="M112" s="443" t="str">
        <f t="shared" si="0"/>
        <v/>
      </c>
      <c r="N112" s="444" t="str">
        <f t="shared" si="1"/>
        <v/>
      </c>
      <c r="O112" s="438"/>
      <c r="Q112" s="429"/>
    </row>
    <row r="113" spans="1:17" x14ac:dyDescent="0.25">
      <c r="A113" s="429"/>
      <c r="C113" s="438"/>
      <c r="D113" s="1155"/>
      <c r="E113" s="1155"/>
      <c r="F113" s="438"/>
      <c r="G113" s="1155"/>
      <c r="H113" s="1155"/>
      <c r="I113" s="438"/>
      <c r="J113" s="445"/>
      <c r="K113" s="438"/>
      <c r="L113" s="446"/>
      <c r="M113" s="443" t="str">
        <f t="shared" si="0"/>
        <v/>
      </c>
      <c r="N113" s="444" t="str">
        <f t="shared" si="1"/>
        <v/>
      </c>
      <c r="O113" s="438"/>
      <c r="Q113" s="429"/>
    </row>
    <row r="114" spans="1:17" x14ac:dyDescent="0.25">
      <c r="A114" s="429"/>
      <c r="C114" s="438"/>
      <c r="D114" s="1155"/>
      <c r="E114" s="1155"/>
      <c r="F114" s="438"/>
      <c r="G114" s="1155"/>
      <c r="H114" s="1155"/>
      <c r="I114" s="438"/>
      <c r="J114" s="445"/>
      <c r="K114" s="438"/>
      <c r="L114" s="446"/>
      <c r="M114" s="443" t="str">
        <f t="shared" ref="M114:M177" si="2">IF(K114="","", INDEX(CNTR_EFListSelected,MATCH(K114,CORSIA_FuelsList,0)))</f>
        <v/>
      </c>
      <c r="N114" s="444" t="str">
        <f t="shared" si="1"/>
        <v/>
      </c>
      <c r="O114" s="438"/>
      <c r="Q114" s="429"/>
    </row>
    <row r="115" spans="1:17" x14ac:dyDescent="0.25">
      <c r="A115" s="429"/>
      <c r="C115" s="438"/>
      <c r="D115" s="1155"/>
      <c r="E115" s="1155"/>
      <c r="F115" s="438"/>
      <c r="G115" s="1155"/>
      <c r="H115" s="1155"/>
      <c r="I115" s="438"/>
      <c r="J115" s="445"/>
      <c r="K115" s="438"/>
      <c r="L115" s="446"/>
      <c r="M115" s="443" t="str">
        <f t="shared" si="2"/>
        <v/>
      </c>
      <c r="N115" s="444" t="str">
        <f t="shared" ref="N115:N178" si="3">IF(COUNT(L115:M115)=2,L115*M115,"")</f>
        <v/>
      </c>
      <c r="O115" s="438"/>
      <c r="Q115" s="429"/>
    </row>
    <row r="116" spans="1:17" x14ac:dyDescent="0.25">
      <c r="A116" s="429"/>
      <c r="C116" s="438"/>
      <c r="D116" s="1155"/>
      <c r="E116" s="1155"/>
      <c r="F116" s="438"/>
      <c r="G116" s="1155"/>
      <c r="H116" s="1155"/>
      <c r="I116" s="438"/>
      <c r="J116" s="445"/>
      <c r="K116" s="438"/>
      <c r="L116" s="446"/>
      <c r="M116" s="443" t="str">
        <f t="shared" si="2"/>
        <v/>
      </c>
      <c r="N116" s="444" t="str">
        <f t="shared" si="3"/>
        <v/>
      </c>
      <c r="O116" s="438"/>
      <c r="Q116" s="429"/>
    </row>
    <row r="117" spans="1:17" x14ac:dyDescent="0.25">
      <c r="A117" s="429"/>
      <c r="C117" s="438"/>
      <c r="D117" s="1155"/>
      <c r="E117" s="1155"/>
      <c r="F117" s="438"/>
      <c r="G117" s="1155"/>
      <c r="H117" s="1155"/>
      <c r="I117" s="438"/>
      <c r="J117" s="445"/>
      <c r="K117" s="438"/>
      <c r="L117" s="446"/>
      <c r="M117" s="443" t="str">
        <f t="shared" si="2"/>
        <v/>
      </c>
      <c r="N117" s="444" t="str">
        <f t="shared" si="3"/>
        <v/>
      </c>
      <c r="O117" s="438"/>
      <c r="Q117" s="429"/>
    </row>
    <row r="118" spans="1:17" x14ac:dyDescent="0.25">
      <c r="A118" s="429"/>
      <c r="C118" s="438"/>
      <c r="D118" s="1155"/>
      <c r="E118" s="1155"/>
      <c r="F118" s="438"/>
      <c r="G118" s="1155"/>
      <c r="H118" s="1155"/>
      <c r="I118" s="438"/>
      <c r="J118" s="445"/>
      <c r="K118" s="438"/>
      <c r="L118" s="446"/>
      <c r="M118" s="443" t="str">
        <f t="shared" si="2"/>
        <v/>
      </c>
      <c r="N118" s="444" t="str">
        <f t="shared" si="3"/>
        <v/>
      </c>
      <c r="O118" s="438"/>
      <c r="Q118" s="429"/>
    </row>
    <row r="119" spans="1:17" x14ac:dyDescent="0.25">
      <c r="A119" s="429"/>
      <c r="C119" s="438"/>
      <c r="D119" s="1155"/>
      <c r="E119" s="1155"/>
      <c r="F119" s="438"/>
      <c r="G119" s="1155"/>
      <c r="H119" s="1155"/>
      <c r="I119" s="438"/>
      <c r="J119" s="445"/>
      <c r="K119" s="438"/>
      <c r="L119" s="446"/>
      <c r="M119" s="443" t="str">
        <f t="shared" si="2"/>
        <v/>
      </c>
      <c r="N119" s="444" t="str">
        <f t="shared" si="3"/>
        <v/>
      </c>
      <c r="O119" s="438"/>
      <c r="Q119" s="429"/>
    </row>
    <row r="120" spans="1:17" x14ac:dyDescent="0.25">
      <c r="A120" s="429"/>
      <c r="C120" s="438"/>
      <c r="D120" s="1155"/>
      <c r="E120" s="1155"/>
      <c r="F120" s="438"/>
      <c r="G120" s="1155"/>
      <c r="H120" s="1155"/>
      <c r="I120" s="438"/>
      <c r="J120" s="445"/>
      <c r="K120" s="438"/>
      <c r="L120" s="446"/>
      <c r="M120" s="443" t="str">
        <f t="shared" si="2"/>
        <v/>
      </c>
      <c r="N120" s="444" t="str">
        <f t="shared" si="3"/>
        <v/>
      </c>
      <c r="O120" s="438"/>
      <c r="Q120" s="429"/>
    </row>
    <row r="121" spans="1:17" x14ac:dyDescent="0.25">
      <c r="A121" s="429"/>
      <c r="C121" s="438"/>
      <c r="D121" s="1155"/>
      <c r="E121" s="1155"/>
      <c r="F121" s="438"/>
      <c r="G121" s="1155"/>
      <c r="H121" s="1155"/>
      <c r="I121" s="438"/>
      <c r="J121" s="445"/>
      <c r="K121" s="438"/>
      <c r="L121" s="446"/>
      <c r="M121" s="443" t="str">
        <f t="shared" si="2"/>
        <v/>
      </c>
      <c r="N121" s="444" t="str">
        <f t="shared" si="3"/>
        <v/>
      </c>
      <c r="O121" s="438"/>
      <c r="Q121" s="429"/>
    </row>
    <row r="122" spans="1:17" x14ac:dyDescent="0.25">
      <c r="A122" s="429"/>
      <c r="C122" s="438"/>
      <c r="D122" s="1155"/>
      <c r="E122" s="1155"/>
      <c r="F122" s="438"/>
      <c r="G122" s="1155"/>
      <c r="H122" s="1155"/>
      <c r="I122" s="438"/>
      <c r="J122" s="445"/>
      <c r="K122" s="438"/>
      <c r="L122" s="446"/>
      <c r="M122" s="443" t="str">
        <f t="shared" si="2"/>
        <v/>
      </c>
      <c r="N122" s="444" t="str">
        <f t="shared" si="3"/>
        <v/>
      </c>
      <c r="O122" s="438"/>
      <c r="Q122" s="429"/>
    </row>
    <row r="123" spans="1:17" x14ac:dyDescent="0.25">
      <c r="A123" s="429"/>
      <c r="C123" s="438"/>
      <c r="D123" s="1155"/>
      <c r="E123" s="1155"/>
      <c r="F123" s="438"/>
      <c r="G123" s="1155"/>
      <c r="H123" s="1155"/>
      <c r="I123" s="438"/>
      <c r="J123" s="445"/>
      <c r="K123" s="438"/>
      <c r="L123" s="446"/>
      <c r="M123" s="443" t="str">
        <f t="shared" si="2"/>
        <v/>
      </c>
      <c r="N123" s="444" t="str">
        <f t="shared" si="3"/>
        <v/>
      </c>
      <c r="O123" s="438"/>
      <c r="Q123" s="429"/>
    </row>
    <row r="124" spans="1:17" x14ac:dyDescent="0.25">
      <c r="A124" s="429"/>
      <c r="C124" s="438"/>
      <c r="D124" s="1155"/>
      <c r="E124" s="1155"/>
      <c r="F124" s="438"/>
      <c r="G124" s="1155"/>
      <c r="H124" s="1155"/>
      <c r="I124" s="438"/>
      <c r="J124" s="445"/>
      <c r="K124" s="438"/>
      <c r="L124" s="446"/>
      <c r="M124" s="443" t="str">
        <f t="shared" si="2"/>
        <v/>
      </c>
      <c r="N124" s="444" t="str">
        <f t="shared" si="3"/>
        <v/>
      </c>
      <c r="O124" s="438"/>
      <c r="Q124" s="429"/>
    </row>
    <row r="125" spans="1:17" x14ac:dyDescent="0.25">
      <c r="A125" s="429"/>
      <c r="C125" s="438"/>
      <c r="D125" s="1155"/>
      <c r="E125" s="1155"/>
      <c r="F125" s="438"/>
      <c r="G125" s="1155"/>
      <c r="H125" s="1155"/>
      <c r="I125" s="438"/>
      <c r="J125" s="445"/>
      <c r="K125" s="438"/>
      <c r="L125" s="446"/>
      <c r="M125" s="443" t="str">
        <f t="shared" si="2"/>
        <v/>
      </c>
      <c r="N125" s="444" t="str">
        <f t="shared" si="3"/>
        <v/>
      </c>
      <c r="O125" s="438"/>
      <c r="Q125" s="429"/>
    </row>
    <row r="126" spans="1:17" x14ac:dyDescent="0.25">
      <c r="A126" s="429"/>
      <c r="C126" s="438"/>
      <c r="D126" s="1155"/>
      <c r="E126" s="1155"/>
      <c r="F126" s="438"/>
      <c r="G126" s="1155"/>
      <c r="H126" s="1155"/>
      <c r="I126" s="438"/>
      <c r="J126" s="445"/>
      <c r="K126" s="438"/>
      <c r="L126" s="446"/>
      <c r="M126" s="443" t="str">
        <f t="shared" si="2"/>
        <v/>
      </c>
      <c r="N126" s="444" t="str">
        <f t="shared" si="3"/>
        <v/>
      </c>
      <c r="O126" s="438"/>
      <c r="Q126" s="429"/>
    </row>
    <row r="127" spans="1:17" x14ac:dyDescent="0.25">
      <c r="A127" s="429"/>
      <c r="C127" s="438"/>
      <c r="D127" s="1155"/>
      <c r="E127" s="1155"/>
      <c r="F127" s="438"/>
      <c r="G127" s="1155"/>
      <c r="H127" s="1155"/>
      <c r="I127" s="438"/>
      <c r="J127" s="445"/>
      <c r="K127" s="438"/>
      <c r="L127" s="446"/>
      <c r="M127" s="443" t="str">
        <f t="shared" si="2"/>
        <v/>
      </c>
      <c r="N127" s="444" t="str">
        <f t="shared" si="3"/>
        <v/>
      </c>
      <c r="O127" s="438"/>
      <c r="Q127" s="429"/>
    </row>
    <row r="128" spans="1:17" x14ac:dyDescent="0.25">
      <c r="A128" s="429"/>
      <c r="C128" s="438"/>
      <c r="D128" s="1155"/>
      <c r="E128" s="1155"/>
      <c r="F128" s="438"/>
      <c r="G128" s="1155"/>
      <c r="H128" s="1155"/>
      <c r="I128" s="438"/>
      <c r="J128" s="445"/>
      <c r="K128" s="438"/>
      <c r="L128" s="446"/>
      <c r="M128" s="443" t="str">
        <f t="shared" si="2"/>
        <v/>
      </c>
      <c r="N128" s="444" t="str">
        <f t="shared" si="3"/>
        <v/>
      </c>
      <c r="O128" s="438"/>
      <c r="Q128" s="429"/>
    </row>
    <row r="129" spans="1:17" x14ac:dyDescent="0.25">
      <c r="A129" s="429"/>
      <c r="C129" s="438"/>
      <c r="D129" s="1155"/>
      <c r="E129" s="1155"/>
      <c r="F129" s="438"/>
      <c r="G129" s="1155"/>
      <c r="H129" s="1155"/>
      <c r="I129" s="438"/>
      <c r="J129" s="445"/>
      <c r="K129" s="438"/>
      <c r="L129" s="446"/>
      <c r="M129" s="443" t="str">
        <f t="shared" si="2"/>
        <v/>
      </c>
      <c r="N129" s="444" t="str">
        <f t="shared" si="3"/>
        <v/>
      </c>
      <c r="O129" s="438"/>
      <c r="Q129" s="429"/>
    </row>
    <row r="130" spans="1:17" x14ac:dyDescent="0.25">
      <c r="A130" s="429"/>
      <c r="C130" s="438"/>
      <c r="D130" s="1155"/>
      <c r="E130" s="1155"/>
      <c r="F130" s="438"/>
      <c r="G130" s="1155"/>
      <c r="H130" s="1155"/>
      <c r="I130" s="438"/>
      <c r="J130" s="445"/>
      <c r="K130" s="438"/>
      <c r="L130" s="446"/>
      <c r="M130" s="443" t="str">
        <f t="shared" si="2"/>
        <v/>
      </c>
      <c r="N130" s="444" t="str">
        <f t="shared" si="3"/>
        <v/>
      </c>
      <c r="O130" s="438"/>
      <c r="Q130" s="429"/>
    </row>
    <row r="131" spans="1:17" x14ac:dyDescent="0.25">
      <c r="A131" s="429"/>
      <c r="C131" s="438"/>
      <c r="D131" s="1155"/>
      <c r="E131" s="1155"/>
      <c r="F131" s="438"/>
      <c r="G131" s="1155"/>
      <c r="H131" s="1155"/>
      <c r="I131" s="438"/>
      <c r="J131" s="445"/>
      <c r="K131" s="438"/>
      <c r="L131" s="446"/>
      <c r="M131" s="443" t="str">
        <f t="shared" si="2"/>
        <v/>
      </c>
      <c r="N131" s="444" t="str">
        <f t="shared" si="3"/>
        <v/>
      </c>
      <c r="O131" s="438"/>
      <c r="Q131" s="429"/>
    </row>
    <row r="132" spans="1:17" x14ac:dyDescent="0.25">
      <c r="A132" s="429"/>
      <c r="C132" s="438"/>
      <c r="D132" s="1155"/>
      <c r="E132" s="1155"/>
      <c r="F132" s="438"/>
      <c r="G132" s="1155"/>
      <c r="H132" s="1155"/>
      <c r="I132" s="438"/>
      <c r="J132" s="445"/>
      <c r="K132" s="438"/>
      <c r="L132" s="446"/>
      <c r="M132" s="443" t="str">
        <f t="shared" si="2"/>
        <v/>
      </c>
      <c r="N132" s="444" t="str">
        <f t="shared" si="3"/>
        <v/>
      </c>
      <c r="O132" s="438"/>
      <c r="Q132" s="429"/>
    </row>
    <row r="133" spans="1:17" x14ac:dyDescent="0.25">
      <c r="A133" s="429"/>
      <c r="C133" s="438"/>
      <c r="D133" s="1155"/>
      <c r="E133" s="1155"/>
      <c r="F133" s="438"/>
      <c r="G133" s="1155"/>
      <c r="H133" s="1155"/>
      <c r="I133" s="438"/>
      <c r="J133" s="445"/>
      <c r="K133" s="438"/>
      <c r="L133" s="446"/>
      <c r="M133" s="443" t="str">
        <f t="shared" si="2"/>
        <v/>
      </c>
      <c r="N133" s="444" t="str">
        <f t="shared" si="3"/>
        <v/>
      </c>
      <c r="O133" s="438"/>
      <c r="Q133" s="429"/>
    </row>
    <row r="134" spans="1:17" x14ac:dyDescent="0.25">
      <c r="A134" s="429"/>
      <c r="C134" s="438"/>
      <c r="D134" s="1155"/>
      <c r="E134" s="1155"/>
      <c r="F134" s="438"/>
      <c r="G134" s="1155"/>
      <c r="H134" s="1155"/>
      <c r="I134" s="438"/>
      <c r="J134" s="445"/>
      <c r="K134" s="438"/>
      <c r="L134" s="446"/>
      <c r="M134" s="443" t="str">
        <f t="shared" si="2"/>
        <v/>
      </c>
      <c r="N134" s="444" t="str">
        <f t="shared" si="3"/>
        <v/>
      </c>
      <c r="O134" s="438"/>
      <c r="Q134" s="429"/>
    </row>
    <row r="135" spans="1:17" x14ac:dyDescent="0.25">
      <c r="A135" s="429"/>
      <c r="C135" s="438"/>
      <c r="D135" s="1155"/>
      <c r="E135" s="1155"/>
      <c r="F135" s="438"/>
      <c r="G135" s="1155"/>
      <c r="H135" s="1155"/>
      <c r="I135" s="438"/>
      <c r="J135" s="445"/>
      <c r="K135" s="438"/>
      <c r="L135" s="446"/>
      <c r="M135" s="443" t="str">
        <f t="shared" si="2"/>
        <v/>
      </c>
      <c r="N135" s="444" t="str">
        <f t="shared" si="3"/>
        <v/>
      </c>
      <c r="O135" s="438"/>
      <c r="Q135" s="429"/>
    </row>
    <row r="136" spans="1:17" x14ac:dyDescent="0.25">
      <c r="A136" s="429"/>
      <c r="C136" s="438"/>
      <c r="D136" s="1155"/>
      <c r="E136" s="1155"/>
      <c r="F136" s="438"/>
      <c r="G136" s="1155"/>
      <c r="H136" s="1155"/>
      <c r="I136" s="438"/>
      <c r="J136" s="445"/>
      <c r="K136" s="438"/>
      <c r="L136" s="446"/>
      <c r="M136" s="443" t="str">
        <f t="shared" si="2"/>
        <v/>
      </c>
      <c r="N136" s="444" t="str">
        <f t="shared" si="3"/>
        <v/>
      </c>
      <c r="O136" s="438"/>
      <c r="Q136" s="429"/>
    </row>
    <row r="137" spans="1:17" x14ac:dyDescent="0.25">
      <c r="A137" s="429"/>
      <c r="C137" s="438"/>
      <c r="D137" s="1155"/>
      <c r="E137" s="1155"/>
      <c r="F137" s="438"/>
      <c r="G137" s="1155"/>
      <c r="H137" s="1155"/>
      <c r="I137" s="438"/>
      <c r="J137" s="445"/>
      <c r="K137" s="438"/>
      <c r="L137" s="446"/>
      <c r="M137" s="443" t="str">
        <f t="shared" si="2"/>
        <v/>
      </c>
      <c r="N137" s="444" t="str">
        <f t="shared" si="3"/>
        <v/>
      </c>
      <c r="O137" s="438"/>
      <c r="Q137" s="429"/>
    </row>
    <row r="138" spans="1:17" x14ac:dyDescent="0.25">
      <c r="A138" s="429"/>
      <c r="C138" s="438"/>
      <c r="D138" s="1155"/>
      <c r="E138" s="1155"/>
      <c r="F138" s="438"/>
      <c r="G138" s="1155"/>
      <c r="H138" s="1155"/>
      <c r="I138" s="438"/>
      <c r="J138" s="445"/>
      <c r="K138" s="438"/>
      <c r="L138" s="446"/>
      <c r="M138" s="443" t="str">
        <f t="shared" si="2"/>
        <v/>
      </c>
      <c r="N138" s="444" t="str">
        <f t="shared" si="3"/>
        <v/>
      </c>
      <c r="O138" s="438"/>
      <c r="Q138" s="429"/>
    </row>
    <row r="139" spans="1:17" x14ac:dyDescent="0.25">
      <c r="A139" s="429"/>
      <c r="C139" s="438"/>
      <c r="D139" s="1155"/>
      <c r="E139" s="1155"/>
      <c r="F139" s="438"/>
      <c r="G139" s="1155"/>
      <c r="H139" s="1155"/>
      <c r="I139" s="438"/>
      <c r="J139" s="445"/>
      <c r="K139" s="438"/>
      <c r="L139" s="446"/>
      <c r="M139" s="443" t="str">
        <f t="shared" si="2"/>
        <v/>
      </c>
      <c r="N139" s="444" t="str">
        <f t="shared" si="3"/>
        <v/>
      </c>
      <c r="O139" s="438"/>
      <c r="Q139" s="429"/>
    </row>
    <row r="140" spans="1:17" x14ac:dyDescent="0.25">
      <c r="A140" s="429"/>
      <c r="C140" s="438"/>
      <c r="D140" s="1155"/>
      <c r="E140" s="1155"/>
      <c r="F140" s="438"/>
      <c r="G140" s="1155"/>
      <c r="H140" s="1155"/>
      <c r="I140" s="438"/>
      <c r="J140" s="445"/>
      <c r="K140" s="438"/>
      <c r="L140" s="446"/>
      <c r="M140" s="443" t="str">
        <f t="shared" si="2"/>
        <v/>
      </c>
      <c r="N140" s="444" t="str">
        <f t="shared" si="3"/>
        <v/>
      </c>
      <c r="O140" s="438"/>
      <c r="Q140" s="429"/>
    </row>
    <row r="141" spans="1:17" x14ac:dyDescent="0.25">
      <c r="A141" s="429"/>
      <c r="C141" s="438"/>
      <c r="D141" s="1155"/>
      <c r="E141" s="1155"/>
      <c r="F141" s="438"/>
      <c r="G141" s="1155"/>
      <c r="H141" s="1155"/>
      <c r="I141" s="438"/>
      <c r="J141" s="445"/>
      <c r="K141" s="438"/>
      <c r="L141" s="446"/>
      <c r="M141" s="443" t="str">
        <f t="shared" si="2"/>
        <v/>
      </c>
      <c r="N141" s="444" t="str">
        <f t="shared" si="3"/>
        <v/>
      </c>
      <c r="O141" s="438"/>
      <c r="Q141" s="429"/>
    </row>
    <row r="142" spans="1:17" x14ac:dyDescent="0.25">
      <c r="A142" s="429"/>
      <c r="C142" s="438"/>
      <c r="D142" s="1155"/>
      <c r="E142" s="1155"/>
      <c r="F142" s="438"/>
      <c r="G142" s="1155"/>
      <c r="H142" s="1155"/>
      <c r="I142" s="438"/>
      <c r="J142" s="445"/>
      <c r="K142" s="438"/>
      <c r="L142" s="446"/>
      <c r="M142" s="443" t="str">
        <f t="shared" si="2"/>
        <v/>
      </c>
      <c r="N142" s="444" t="str">
        <f t="shared" si="3"/>
        <v/>
      </c>
      <c r="O142" s="438"/>
      <c r="Q142" s="429"/>
    </row>
    <row r="143" spans="1:17" x14ac:dyDescent="0.25">
      <c r="A143" s="429"/>
      <c r="C143" s="438"/>
      <c r="D143" s="1155"/>
      <c r="E143" s="1155"/>
      <c r="F143" s="438"/>
      <c r="G143" s="1155"/>
      <c r="H143" s="1155"/>
      <c r="I143" s="438"/>
      <c r="J143" s="445"/>
      <c r="K143" s="438"/>
      <c r="L143" s="446"/>
      <c r="M143" s="443" t="str">
        <f t="shared" si="2"/>
        <v/>
      </c>
      <c r="N143" s="444" t="str">
        <f t="shared" si="3"/>
        <v/>
      </c>
      <c r="O143" s="438"/>
      <c r="Q143" s="429"/>
    </row>
    <row r="144" spans="1:17" x14ac:dyDescent="0.25">
      <c r="A144" s="429"/>
      <c r="C144" s="438"/>
      <c r="D144" s="1155"/>
      <c r="E144" s="1155"/>
      <c r="F144" s="438"/>
      <c r="G144" s="1155"/>
      <c r="H144" s="1155"/>
      <c r="I144" s="438"/>
      <c r="J144" s="445"/>
      <c r="K144" s="438"/>
      <c r="L144" s="446"/>
      <c r="M144" s="443" t="str">
        <f t="shared" si="2"/>
        <v/>
      </c>
      <c r="N144" s="444" t="str">
        <f t="shared" si="3"/>
        <v/>
      </c>
      <c r="O144" s="438"/>
      <c r="Q144" s="429"/>
    </row>
    <row r="145" spans="1:17" x14ac:dyDescent="0.25">
      <c r="A145" s="429"/>
      <c r="C145" s="438"/>
      <c r="D145" s="1155"/>
      <c r="E145" s="1155"/>
      <c r="F145" s="438"/>
      <c r="G145" s="1155"/>
      <c r="H145" s="1155"/>
      <c r="I145" s="438"/>
      <c r="J145" s="445"/>
      <c r="K145" s="438"/>
      <c r="L145" s="446"/>
      <c r="M145" s="443" t="str">
        <f t="shared" si="2"/>
        <v/>
      </c>
      <c r="N145" s="444" t="str">
        <f t="shared" si="3"/>
        <v/>
      </c>
      <c r="O145" s="438"/>
      <c r="Q145" s="429"/>
    </row>
    <row r="146" spans="1:17" x14ac:dyDescent="0.25">
      <c r="A146" s="429"/>
      <c r="C146" s="438"/>
      <c r="D146" s="1155"/>
      <c r="E146" s="1155"/>
      <c r="F146" s="438"/>
      <c r="G146" s="1155"/>
      <c r="H146" s="1155"/>
      <c r="I146" s="438"/>
      <c r="J146" s="445"/>
      <c r="K146" s="438"/>
      <c r="L146" s="446"/>
      <c r="M146" s="443" t="str">
        <f t="shared" si="2"/>
        <v/>
      </c>
      <c r="N146" s="444" t="str">
        <f t="shared" si="3"/>
        <v/>
      </c>
      <c r="O146" s="438"/>
      <c r="Q146" s="429"/>
    </row>
    <row r="147" spans="1:17" x14ac:dyDescent="0.25">
      <c r="A147" s="429"/>
      <c r="C147" s="438"/>
      <c r="D147" s="1155"/>
      <c r="E147" s="1155"/>
      <c r="F147" s="438"/>
      <c r="G147" s="1155"/>
      <c r="H147" s="1155"/>
      <c r="I147" s="438"/>
      <c r="J147" s="445"/>
      <c r="K147" s="438"/>
      <c r="L147" s="446"/>
      <c r="M147" s="443" t="str">
        <f t="shared" si="2"/>
        <v/>
      </c>
      <c r="N147" s="444" t="str">
        <f t="shared" si="3"/>
        <v/>
      </c>
      <c r="O147" s="438"/>
      <c r="Q147" s="429"/>
    </row>
    <row r="148" spans="1:17" x14ac:dyDescent="0.25">
      <c r="A148" s="429"/>
      <c r="C148" s="438"/>
      <c r="D148" s="1155"/>
      <c r="E148" s="1155"/>
      <c r="F148" s="438"/>
      <c r="G148" s="1155"/>
      <c r="H148" s="1155"/>
      <c r="I148" s="438"/>
      <c r="J148" s="445"/>
      <c r="K148" s="438"/>
      <c r="L148" s="446"/>
      <c r="M148" s="443" t="str">
        <f t="shared" si="2"/>
        <v/>
      </c>
      <c r="N148" s="444" t="str">
        <f t="shared" si="3"/>
        <v/>
      </c>
      <c r="O148" s="438"/>
      <c r="Q148" s="429"/>
    </row>
    <row r="149" spans="1:17" x14ac:dyDescent="0.25">
      <c r="A149" s="429"/>
      <c r="C149" s="438"/>
      <c r="D149" s="1155"/>
      <c r="E149" s="1155"/>
      <c r="F149" s="438"/>
      <c r="G149" s="1155"/>
      <c r="H149" s="1155"/>
      <c r="I149" s="438"/>
      <c r="J149" s="445"/>
      <c r="K149" s="438"/>
      <c r="L149" s="446"/>
      <c r="M149" s="443" t="str">
        <f t="shared" si="2"/>
        <v/>
      </c>
      <c r="N149" s="444" t="str">
        <f t="shared" si="3"/>
        <v/>
      </c>
      <c r="O149" s="438"/>
      <c r="Q149" s="429"/>
    </row>
    <row r="150" spans="1:17" x14ac:dyDescent="0.25">
      <c r="A150" s="429"/>
      <c r="C150" s="438"/>
      <c r="D150" s="1155"/>
      <c r="E150" s="1155"/>
      <c r="F150" s="438"/>
      <c r="G150" s="1155"/>
      <c r="H150" s="1155"/>
      <c r="I150" s="438"/>
      <c r="J150" s="445"/>
      <c r="K150" s="438"/>
      <c r="L150" s="446"/>
      <c r="M150" s="443" t="str">
        <f t="shared" si="2"/>
        <v/>
      </c>
      <c r="N150" s="444" t="str">
        <f t="shared" si="3"/>
        <v/>
      </c>
      <c r="O150" s="438"/>
      <c r="Q150" s="429"/>
    </row>
    <row r="151" spans="1:17" x14ac:dyDescent="0.25">
      <c r="A151" s="429"/>
      <c r="C151" s="438"/>
      <c r="D151" s="1155"/>
      <c r="E151" s="1155"/>
      <c r="F151" s="438"/>
      <c r="G151" s="1155"/>
      <c r="H151" s="1155"/>
      <c r="I151" s="438"/>
      <c r="J151" s="445"/>
      <c r="K151" s="438"/>
      <c r="L151" s="446"/>
      <c r="M151" s="443" t="str">
        <f t="shared" si="2"/>
        <v/>
      </c>
      <c r="N151" s="444" t="str">
        <f t="shared" si="3"/>
        <v/>
      </c>
      <c r="O151" s="438"/>
      <c r="Q151" s="429"/>
    </row>
    <row r="152" spans="1:17" x14ac:dyDescent="0.25">
      <c r="A152" s="429"/>
      <c r="C152" s="438"/>
      <c r="D152" s="1155"/>
      <c r="E152" s="1155"/>
      <c r="F152" s="438"/>
      <c r="G152" s="1155"/>
      <c r="H152" s="1155"/>
      <c r="I152" s="438"/>
      <c r="J152" s="445"/>
      <c r="K152" s="438"/>
      <c r="L152" s="446"/>
      <c r="M152" s="443" t="str">
        <f t="shared" si="2"/>
        <v/>
      </c>
      <c r="N152" s="444" t="str">
        <f t="shared" si="3"/>
        <v/>
      </c>
      <c r="O152" s="438"/>
      <c r="Q152" s="429"/>
    </row>
    <row r="153" spans="1:17" x14ac:dyDescent="0.25">
      <c r="A153" s="429"/>
      <c r="C153" s="438"/>
      <c r="D153" s="1155"/>
      <c r="E153" s="1155"/>
      <c r="F153" s="438"/>
      <c r="G153" s="1155"/>
      <c r="H153" s="1155"/>
      <c r="I153" s="438"/>
      <c r="J153" s="445"/>
      <c r="K153" s="438"/>
      <c r="L153" s="446"/>
      <c r="M153" s="443" t="str">
        <f t="shared" si="2"/>
        <v/>
      </c>
      <c r="N153" s="444" t="str">
        <f t="shared" si="3"/>
        <v/>
      </c>
      <c r="O153" s="438"/>
      <c r="Q153" s="429"/>
    </row>
    <row r="154" spans="1:17" x14ac:dyDescent="0.25">
      <c r="A154" s="429"/>
      <c r="C154" s="438"/>
      <c r="D154" s="1155"/>
      <c r="E154" s="1155"/>
      <c r="F154" s="438"/>
      <c r="G154" s="1155"/>
      <c r="H154" s="1155"/>
      <c r="I154" s="438"/>
      <c r="J154" s="445"/>
      <c r="K154" s="438"/>
      <c r="L154" s="446"/>
      <c r="M154" s="443" t="str">
        <f t="shared" si="2"/>
        <v/>
      </c>
      <c r="N154" s="444" t="str">
        <f t="shared" si="3"/>
        <v/>
      </c>
      <c r="O154" s="438"/>
      <c r="Q154" s="429"/>
    </row>
    <row r="155" spans="1:17" x14ac:dyDescent="0.25">
      <c r="A155" s="429"/>
      <c r="C155" s="438"/>
      <c r="D155" s="1155"/>
      <c r="E155" s="1155"/>
      <c r="F155" s="438"/>
      <c r="G155" s="1155"/>
      <c r="H155" s="1155"/>
      <c r="I155" s="438"/>
      <c r="J155" s="445"/>
      <c r="K155" s="438"/>
      <c r="L155" s="446"/>
      <c r="M155" s="443" t="str">
        <f t="shared" si="2"/>
        <v/>
      </c>
      <c r="N155" s="444" t="str">
        <f t="shared" si="3"/>
        <v/>
      </c>
      <c r="O155" s="438"/>
      <c r="Q155" s="429"/>
    </row>
    <row r="156" spans="1:17" x14ac:dyDescent="0.25">
      <c r="A156" s="429"/>
      <c r="C156" s="438"/>
      <c r="D156" s="1155"/>
      <c r="E156" s="1155"/>
      <c r="F156" s="438"/>
      <c r="G156" s="1155"/>
      <c r="H156" s="1155"/>
      <c r="I156" s="438"/>
      <c r="J156" s="445"/>
      <c r="K156" s="438"/>
      <c r="L156" s="446"/>
      <c r="M156" s="443" t="str">
        <f t="shared" si="2"/>
        <v/>
      </c>
      <c r="N156" s="444" t="str">
        <f t="shared" si="3"/>
        <v/>
      </c>
      <c r="O156" s="438"/>
      <c r="Q156" s="429"/>
    </row>
    <row r="157" spans="1:17" x14ac:dyDescent="0.25">
      <c r="A157" s="429"/>
      <c r="C157" s="438"/>
      <c r="D157" s="1155"/>
      <c r="E157" s="1155"/>
      <c r="F157" s="438"/>
      <c r="G157" s="1155"/>
      <c r="H157" s="1155"/>
      <c r="I157" s="438"/>
      <c r="J157" s="445"/>
      <c r="K157" s="438"/>
      <c r="L157" s="446"/>
      <c r="M157" s="443" t="str">
        <f t="shared" si="2"/>
        <v/>
      </c>
      <c r="N157" s="444" t="str">
        <f t="shared" si="3"/>
        <v/>
      </c>
      <c r="O157" s="438"/>
      <c r="Q157" s="429"/>
    </row>
    <row r="158" spans="1:17" x14ac:dyDescent="0.25">
      <c r="A158" s="429"/>
      <c r="C158" s="438"/>
      <c r="D158" s="1155"/>
      <c r="E158" s="1155"/>
      <c r="F158" s="438"/>
      <c r="G158" s="1155"/>
      <c r="H158" s="1155"/>
      <c r="I158" s="438"/>
      <c r="J158" s="445"/>
      <c r="K158" s="438"/>
      <c r="L158" s="446"/>
      <c r="M158" s="443" t="str">
        <f t="shared" si="2"/>
        <v/>
      </c>
      <c r="N158" s="444" t="str">
        <f t="shared" si="3"/>
        <v/>
      </c>
      <c r="O158" s="438"/>
      <c r="Q158" s="429"/>
    </row>
    <row r="159" spans="1:17" x14ac:dyDescent="0.25">
      <c r="A159" s="429"/>
      <c r="C159" s="438"/>
      <c r="D159" s="1155"/>
      <c r="E159" s="1155"/>
      <c r="F159" s="438"/>
      <c r="G159" s="1155"/>
      <c r="H159" s="1155"/>
      <c r="I159" s="438"/>
      <c r="J159" s="445"/>
      <c r="K159" s="438"/>
      <c r="L159" s="446"/>
      <c r="M159" s="443" t="str">
        <f t="shared" si="2"/>
        <v/>
      </c>
      <c r="N159" s="444" t="str">
        <f t="shared" si="3"/>
        <v/>
      </c>
      <c r="O159" s="438"/>
      <c r="Q159" s="429"/>
    </row>
    <row r="160" spans="1:17" x14ac:dyDescent="0.25">
      <c r="A160" s="429"/>
      <c r="C160" s="438"/>
      <c r="D160" s="1155"/>
      <c r="E160" s="1155"/>
      <c r="F160" s="438"/>
      <c r="G160" s="1155"/>
      <c r="H160" s="1155"/>
      <c r="I160" s="438"/>
      <c r="J160" s="445"/>
      <c r="K160" s="438"/>
      <c r="L160" s="446"/>
      <c r="M160" s="443" t="str">
        <f t="shared" si="2"/>
        <v/>
      </c>
      <c r="N160" s="444" t="str">
        <f t="shared" si="3"/>
        <v/>
      </c>
      <c r="O160" s="438"/>
      <c r="Q160" s="429"/>
    </row>
    <row r="161" spans="1:17" x14ac:dyDescent="0.25">
      <c r="A161" s="429"/>
      <c r="C161" s="438"/>
      <c r="D161" s="1155"/>
      <c r="E161" s="1155"/>
      <c r="F161" s="438"/>
      <c r="G161" s="1155"/>
      <c r="H161" s="1155"/>
      <c r="I161" s="438"/>
      <c r="J161" s="445"/>
      <c r="K161" s="438"/>
      <c r="L161" s="446"/>
      <c r="M161" s="443" t="str">
        <f t="shared" si="2"/>
        <v/>
      </c>
      <c r="N161" s="444" t="str">
        <f t="shared" si="3"/>
        <v/>
      </c>
      <c r="O161" s="438"/>
      <c r="Q161" s="429"/>
    </row>
    <row r="162" spans="1:17" x14ac:dyDescent="0.25">
      <c r="A162" s="429"/>
      <c r="C162" s="438"/>
      <c r="D162" s="1155"/>
      <c r="E162" s="1155"/>
      <c r="F162" s="438"/>
      <c r="G162" s="1155"/>
      <c r="H162" s="1155"/>
      <c r="I162" s="438"/>
      <c r="J162" s="445"/>
      <c r="K162" s="438"/>
      <c r="L162" s="446"/>
      <c r="M162" s="443" t="str">
        <f t="shared" si="2"/>
        <v/>
      </c>
      <c r="N162" s="444" t="str">
        <f t="shared" si="3"/>
        <v/>
      </c>
      <c r="O162" s="438"/>
      <c r="Q162" s="429"/>
    </row>
    <row r="163" spans="1:17" x14ac:dyDescent="0.25">
      <c r="A163" s="429"/>
      <c r="C163" s="438"/>
      <c r="D163" s="1155"/>
      <c r="E163" s="1155"/>
      <c r="F163" s="438"/>
      <c r="G163" s="1155"/>
      <c r="H163" s="1155"/>
      <c r="I163" s="438"/>
      <c r="J163" s="445"/>
      <c r="K163" s="438"/>
      <c r="L163" s="446"/>
      <c r="M163" s="443" t="str">
        <f t="shared" si="2"/>
        <v/>
      </c>
      <c r="N163" s="444" t="str">
        <f t="shared" si="3"/>
        <v/>
      </c>
      <c r="O163" s="438"/>
      <c r="Q163" s="429"/>
    </row>
    <row r="164" spans="1:17" x14ac:dyDescent="0.25">
      <c r="A164" s="429"/>
      <c r="C164" s="438"/>
      <c r="D164" s="1155"/>
      <c r="E164" s="1155"/>
      <c r="F164" s="438"/>
      <c r="G164" s="1155"/>
      <c r="H164" s="1155"/>
      <c r="I164" s="438"/>
      <c r="J164" s="445"/>
      <c r="K164" s="438"/>
      <c r="L164" s="446"/>
      <c r="M164" s="443" t="str">
        <f t="shared" si="2"/>
        <v/>
      </c>
      <c r="N164" s="444" t="str">
        <f t="shared" si="3"/>
        <v/>
      </c>
      <c r="O164" s="438"/>
      <c r="Q164" s="429"/>
    </row>
    <row r="165" spans="1:17" x14ac:dyDescent="0.25">
      <c r="A165" s="429"/>
      <c r="C165" s="438"/>
      <c r="D165" s="1155"/>
      <c r="E165" s="1155"/>
      <c r="F165" s="438"/>
      <c r="G165" s="1155"/>
      <c r="H165" s="1155"/>
      <c r="I165" s="438"/>
      <c r="J165" s="445"/>
      <c r="K165" s="438"/>
      <c r="L165" s="446"/>
      <c r="M165" s="443" t="str">
        <f t="shared" si="2"/>
        <v/>
      </c>
      <c r="N165" s="444" t="str">
        <f t="shared" si="3"/>
        <v/>
      </c>
      <c r="O165" s="438"/>
      <c r="Q165" s="429"/>
    </row>
    <row r="166" spans="1:17" x14ac:dyDescent="0.25">
      <c r="A166" s="429"/>
      <c r="C166" s="438"/>
      <c r="D166" s="1155"/>
      <c r="E166" s="1155"/>
      <c r="F166" s="438"/>
      <c r="G166" s="1155"/>
      <c r="H166" s="1155"/>
      <c r="I166" s="438"/>
      <c r="J166" s="445"/>
      <c r="K166" s="438"/>
      <c r="L166" s="446"/>
      <c r="M166" s="443" t="str">
        <f t="shared" si="2"/>
        <v/>
      </c>
      <c r="N166" s="444" t="str">
        <f t="shared" si="3"/>
        <v/>
      </c>
      <c r="O166" s="438"/>
      <c r="Q166" s="429"/>
    </row>
    <row r="167" spans="1:17" x14ac:dyDescent="0.25">
      <c r="A167" s="429"/>
      <c r="C167" s="438"/>
      <c r="D167" s="1155"/>
      <c r="E167" s="1155"/>
      <c r="F167" s="438"/>
      <c r="G167" s="1155"/>
      <c r="H167" s="1155"/>
      <c r="I167" s="438"/>
      <c r="J167" s="445"/>
      <c r="K167" s="438"/>
      <c r="L167" s="446"/>
      <c r="M167" s="443" t="str">
        <f t="shared" si="2"/>
        <v/>
      </c>
      <c r="N167" s="444" t="str">
        <f t="shared" si="3"/>
        <v/>
      </c>
      <c r="O167" s="438"/>
      <c r="Q167" s="429"/>
    </row>
    <row r="168" spans="1:17" x14ac:dyDescent="0.25">
      <c r="A168" s="429"/>
      <c r="C168" s="438"/>
      <c r="D168" s="1155"/>
      <c r="E168" s="1155"/>
      <c r="F168" s="438"/>
      <c r="G168" s="1155"/>
      <c r="H168" s="1155"/>
      <c r="I168" s="438"/>
      <c r="J168" s="445"/>
      <c r="K168" s="438"/>
      <c r="L168" s="446"/>
      <c r="M168" s="443" t="str">
        <f t="shared" si="2"/>
        <v/>
      </c>
      <c r="N168" s="444" t="str">
        <f t="shared" si="3"/>
        <v/>
      </c>
      <c r="O168" s="438"/>
      <c r="Q168" s="429"/>
    </row>
    <row r="169" spans="1:17" x14ac:dyDescent="0.25">
      <c r="A169" s="429"/>
      <c r="C169" s="438"/>
      <c r="D169" s="1155"/>
      <c r="E169" s="1155"/>
      <c r="F169" s="438"/>
      <c r="G169" s="1155"/>
      <c r="H169" s="1155"/>
      <c r="I169" s="438"/>
      <c r="J169" s="445"/>
      <c r="K169" s="438"/>
      <c r="L169" s="446"/>
      <c r="M169" s="443" t="str">
        <f t="shared" si="2"/>
        <v/>
      </c>
      <c r="N169" s="444" t="str">
        <f t="shared" si="3"/>
        <v/>
      </c>
      <c r="O169" s="438"/>
      <c r="Q169" s="429"/>
    </row>
    <row r="170" spans="1:17" x14ac:dyDescent="0.25">
      <c r="A170" s="429"/>
      <c r="C170" s="438"/>
      <c r="D170" s="1155"/>
      <c r="E170" s="1155"/>
      <c r="F170" s="438"/>
      <c r="G170" s="1155"/>
      <c r="H170" s="1155"/>
      <c r="I170" s="438"/>
      <c r="J170" s="445"/>
      <c r="K170" s="438"/>
      <c r="L170" s="446"/>
      <c r="M170" s="443" t="str">
        <f t="shared" si="2"/>
        <v/>
      </c>
      <c r="N170" s="444" t="str">
        <f t="shared" si="3"/>
        <v/>
      </c>
      <c r="O170" s="438"/>
      <c r="Q170" s="429"/>
    </row>
    <row r="171" spans="1:17" x14ac:dyDescent="0.25">
      <c r="A171" s="429"/>
      <c r="C171" s="438"/>
      <c r="D171" s="1155"/>
      <c r="E171" s="1155"/>
      <c r="F171" s="438"/>
      <c r="G171" s="1155"/>
      <c r="H171" s="1155"/>
      <c r="I171" s="438"/>
      <c r="J171" s="445"/>
      <c r="K171" s="438"/>
      <c r="L171" s="446"/>
      <c r="M171" s="443" t="str">
        <f t="shared" si="2"/>
        <v/>
      </c>
      <c r="N171" s="444" t="str">
        <f t="shared" si="3"/>
        <v/>
      </c>
      <c r="O171" s="438"/>
      <c r="Q171" s="429"/>
    </row>
    <row r="172" spans="1:17" x14ac:dyDescent="0.25">
      <c r="A172" s="429"/>
      <c r="C172" s="438"/>
      <c r="D172" s="1155"/>
      <c r="E172" s="1155"/>
      <c r="F172" s="438"/>
      <c r="G172" s="1155"/>
      <c r="H172" s="1155"/>
      <c r="I172" s="438"/>
      <c r="J172" s="445"/>
      <c r="K172" s="438"/>
      <c r="L172" s="446"/>
      <c r="M172" s="443" t="str">
        <f t="shared" si="2"/>
        <v/>
      </c>
      <c r="N172" s="444" t="str">
        <f t="shared" si="3"/>
        <v/>
      </c>
      <c r="O172" s="438"/>
      <c r="Q172" s="429"/>
    </row>
    <row r="173" spans="1:17" x14ac:dyDescent="0.25">
      <c r="A173" s="429"/>
      <c r="C173" s="438"/>
      <c r="D173" s="1155"/>
      <c r="E173" s="1155"/>
      <c r="F173" s="438"/>
      <c r="G173" s="1155"/>
      <c r="H173" s="1155"/>
      <c r="I173" s="438"/>
      <c r="J173" s="445"/>
      <c r="K173" s="438"/>
      <c r="L173" s="446"/>
      <c r="M173" s="443" t="str">
        <f t="shared" si="2"/>
        <v/>
      </c>
      <c r="N173" s="444" t="str">
        <f t="shared" si="3"/>
        <v/>
      </c>
      <c r="O173" s="438"/>
      <c r="Q173" s="429"/>
    </row>
    <row r="174" spans="1:17" x14ac:dyDescent="0.25">
      <c r="A174" s="429"/>
      <c r="C174" s="438"/>
      <c r="D174" s="1155"/>
      <c r="E174" s="1155"/>
      <c r="F174" s="438"/>
      <c r="G174" s="1155"/>
      <c r="H174" s="1155"/>
      <c r="I174" s="438"/>
      <c r="J174" s="445"/>
      <c r="K174" s="438"/>
      <c r="L174" s="446"/>
      <c r="M174" s="443" t="str">
        <f t="shared" si="2"/>
        <v/>
      </c>
      <c r="N174" s="444" t="str">
        <f t="shared" si="3"/>
        <v/>
      </c>
      <c r="O174" s="438"/>
      <c r="Q174" s="429"/>
    </row>
    <row r="175" spans="1:17" x14ac:dyDescent="0.25">
      <c r="A175" s="429"/>
      <c r="C175" s="438"/>
      <c r="D175" s="1155"/>
      <c r="E175" s="1155"/>
      <c r="F175" s="438"/>
      <c r="G175" s="1155"/>
      <c r="H175" s="1155"/>
      <c r="I175" s="438"/>
      <c r="J175" s="445"/>
      <c r="K175" s="438"/>
      <c r="L175" s="446"/>
      <c r="M175" s="443" t="str">
        <f t="shared" si="2"/>
        <v/>
      </c>
      <c r="N175" s="444" t="str">
        <f t="shared" si="3"/>
        <v/>
      </c>
      <c r="O175" s="438"/>
      <c r="Q175" s="429"/>
    </row>
    <row r="176" spans="1:17" x14ac:dyDescent="0.25">
      <c r="A176" s="429"/>
      <c r="C176" s="438"/>
      <c r="D176" s="1155"/>
      <c r="E176" s="1155"/>
      <c r="F176" s="438"/>
      <c r="G176" s="1155"/>
      <c r="H176" s="1155"/>
      <c r="I176" s="438"/>
      <c r="J176" s="445"/>
      <c r="K176" s="438"/>
      <c r="L176" s="446"/>
      <c r="M176" s="443" t="str">
        <f t="shared" si="2"/>
        <v/>
      </c>
      <c r="N176" s="444" t="str">
        <f t="shared" si="3"/>
        <v/>
      </c>
      <c r="O176" s="438"/>
      <c r="Q176" s="429"/>
    </row>
    <row r="177" spans="1:17" x14ac:dyDescent="0.25">
      <c r="A177" s="429"/>
      <c r="C177" s="438"/>
      <c r="D177" s="1155"/>
      <c r="E177" s="1155"/>
      <c r="F177" s="438"/>
      <c r="G177" s="1155"/>
      <c r="H177" s="1155"/>
      <c r="I177" s="438"/>
      <c r="J177" s="445"/>
      <c r="K177" s="438"/>
      <c r="L177" s="446"/>
      <c r="M177" s="443" t="str">
        <f t="shared" si="2"/>
        <v/>
      </c>
      <c r="N177" s="444" t="str">
        <f t="shared" si="3"/>
        <v/>
      </c>
      <c r="O177" s="438"/>
      <c r="Q177" s="429"/>
    </row>
    <row r="178" spans="1:17" x14ac:dyDescent="0.25">
      <c r="A178" s="429"/>
      <c r="C178" s="438"/>
      <c r="D178" s="1155"/>
      <c r="E178" s="1155"/>
      <c r="F178" s="438"/>
      <c r="G178" s="1155"/>
      <c r="H178" s="1155"/>
      <c r="I178" s="438"/>
      <c r="J178" s="445"/>
      <c r="K178" s="438"/>
      <c r="L178" s="446"/>
      <c r="M178" s="443" t="str">
        <f t="shared" ref="M178:M241" si="4">IF(K178="","", INDEX(CNTR_EFListSelected,MATCH(K178,CORSIA_FuelsList,0)))</f>
        <v/>
      </c>
      <c r="N178" s="444" t="str">
        <f t="shared" si="3"/>
        <v/>
      </c>
      <c r="O178" s="438"/>
      <c r="Q178" s="429"/>
    </row>
    <row r="179" spans="1:17" x14ac:dyDescent="0.25">
      <c r="A179" s="429"/>
      <c r="C179" s="438"/>
      <c r="D179" s="1155"/>
      <c r="E179" s="1155"/>
      <c r="F179" s="438"/>
      <c r="G179" s="1155"/>
      <c r="H179" s="1155"/>
      <c r="I179" s="438"/>
      <c r="J179" s="445"/>
      <c r="K179" s="438"/>
      <c r="L179" s="446"/>
      <c r="M179" s="443" t="str">
        <f t="shared" si="4"/>
        <v/>
      </c>
      <c r="N179" s="444" t="str">
        <f t="shared" ref="N179:N242" si="5">IF(COUNT(L179:M179)=2,L179*M179,"")</f>
        <v/>
      </c>
      <c r="O179" s="438"/>
      <c r="Q179" s="429"/>
    </row>
    <row r="180" spans="1:17" x14ac:dyDescent="0.25">
      <c r="A180" s="429"/>
      <c r="C180" s="438"/>
      <c r="D180" s="1155"/>
      <c r="E180" s="1155"/>
      <c r="F180" s="438"/>
      <c r="G180" s="1155"/>
      <c r="H180" s="1155"/>
      <c r="I180" s="438"/>
      <c r="J180" s="445"/>
      <c r="K180" s="438"/>
      <c r="L180" s="446"/>
      <c r="M180" s="443" t="str">
        <f t="shared" si="4"/>
        <v/>
      </c>
      <c r="N180" s="444" t="str">
        <f t="shared" si="5"/>
        <v/>
      </c>
      <c r="O180" s="438"/>
      <c r="Q180" s="429"/>
    </row>
    <row r="181" spans="1:17" x14ac:dyDescent="0.25">
      <c r="A181" s="429"/>
      <c r="C181" s="438"/>
      <c r="D181" s="1155"/>
      <c r="E181" s="1155"/>
      <c r="F181" s="438"/>
      <c r="G181" s="1155"/>
      <c r="H181" s="1155"/>
      <c r="I181" s="438"/>
      <c r="J181" s="445"/>
      <c r="K181" s="438"/>
      <c r="L181" s="446"/>
      <c r="M181" s="443" t="str">
        <f t="shared" si="4"/>
        <v/>
      </c>
      <c r="N181" s="444" t="str">
        <f t="shared" si="5"/>
        <v/>
      </c>
      <c r="O181" s="438"/>
      <c r="Q181" s="429"/>
    </row>
    <row r="182" spans="1:17" x14ac:dyDescent="0.25">
      <c r="A182" s="429"/>
      <c r="C182" s="438"/>
      <c r="D182" s="1155"/>
      <c r="E182" s="1155"/>
      <c r="F182" s="438"/>
      <c r="G182" s="1155"/>
      <c r="H182" s="1155"/>
      <c r="I182" s="438"/>
      <c r="J182" s="445"/>
      <c r="K182" s="438"/>
      <c r="L182" s="446"/>
      <c r="M182" s="443" t="str">
        <f t="shared" si="4"/>
        <v/>
      </c>
      <c r="N182" s="444" t="str">
        <f t="shared" si="5"/>
        <v/>
      </c>
      <c r="O182" s="438"/>
      <c r="Q182" s="429"/>
    </row>
    <row r="183" spans="1:17" x14ac:dyDescent="0.25">
      <c r="A183" s="429"/>
      <c r="C183" s="438"/>
      <c r="D183" s="1155"/>
      <c r="E183" s="1155"/>
      <c r="F183" s="438"/>
      <c r="G183" s="1155"/>
      <c r="H183" s="1155"/>
      <c r="I183" s="438"/>
      <c r="J183" s="445"/>
      <c r="K183" s="438"/>
      <c r="L183" s="446"/>
      <c r="M183" s="443" t="str">
        <f t="shared" si="4"/>
        <v/>
      </c>
      <c r="N183" s="444" t="str">
        <f t="shared" si="5"/>
        <v/>
      </c>
      <c r="O183" s="438"/>
      <c r="Q183" s="429"/>
    </row>
    <row r="184" spans="1:17" x14ac:dyDescent="0.25">
      <c r="A184" s="429"/>
      <c r="C184" s="438"/>
      <c r="D184" s="1155"/>
      <c r="E184" s="1155"/>
      <c r="F184" s="438"/>
      <c r="G184" s="1155"/>
      <c r="H184" s="1155"/>
      <c r="I184" s="438"/>
      <c r="J184" s="445"/>
      <c r="K184" s="438"/>
      <c r="L184" s="446"/>
      <c r="M184" s="443" t="str">
        <f t="shared" si="4"/>
        <v/>
      </c>
      <c r="N184" s="444" t="str">
        <f t="shared" si="5"/>
        <v/>
      </c>
      <c r="O184" s="438"/>
      <c r="Q184" s="429"/>
    </row>
    <row r="185" spans="1:17" x14ac:dyDescent="0.25">
      <c r="A185" s="429"/>
      <c r="C185" s="438"/>
      <c r="D185" s="1155"/>
      <c r="E185" s="1155"/>
      <c r="F185" s="438"/>
      <c r="G185" s="1155"/>
      <c r="H185" s="1155"/>
      <c r="I185" s="438"/>
      <c r="J185" s="445"/>
      <c r="K185" s="438"/>
      <c r="L185" s="446"/>
      <c r="M185" s="443" t="str">
        <f t="shared" si="4"/>
        <v/>
      </c>
      <c r="N185" s="444" t="str">
        <f t="shared" si="5"/>
        <v/>
      </c>
      <c r="O185" s="438"/>
      <c r="Q185" s="429"/>
    </row>
    <row r="186" spans="1:17" x14ac:dyDescent="0.25">
      <c r="A186" s="429"/>
      <c r="C186" s="438"/>
      <c r="D186" s="1155"/>
      <c r="E186" s="1155"/>
      <c r="F186" s="438"/>
      <c r="G186" s="1155"/>
      <c r="H186" s="1155"/>
      <c r="I186" s="438"/>
      <c r="J186" s="445"/>
      <c r="K186" s="438"/>
      <c r="L186" s="446"/>
      <c r="M186" s="443" t="str">
        <f t="shared" si="4"/>
        <v/>
      </c>
      <c r="N186" s="444" t="str">
        <f t="shared" si="5"/>
        <v/>
      </c>
      <c r="O186" s="438"/>
      <c r="Q186" s="429"/>
    </row>
    <row r="187" spans="1:17" x14ac:dyDescent="0.25">
      <c r="A187" s="429"/>
      <c r="C187" s="438"/>
      <c r="D187" s="1155"/>
      <c r="E187" s="1155"/>
      <c r="F187" s="438"/>
      <c r="G187" s="1155"/>
      <c r="H187" s="1155"/>
      <c r="I187" s="438"/>
      <c r="J187" s="445"/>
      <c r="K187" s="438"/>
      <c r="L187" s="446"/>
      <c r="M187" s="443" t="str">
        <f t="shared" si="4"/>
        <v/>
      </c>
      <c r="N187" s="444" t="str">
        <f t="shared" si="5"/>
        <v/>
      </c>
      <c r="O187" s="438"/>
      <c r="Q187" s="429"/>
    </row>
    <row r="188" spans="1:17" x14ac:dyDescent="0.25">
      <c r="A188" s="429"/>
      <c r="C188" s="438"/>
      <c r="D188" s="1155"/>
      <c r="E188" s="1155"/>
      <c r="F188" s="438"/>
      <c r="G188" s="1155"/>
      <c r="H188" s="1155"/>
      <c r="I188" s="438"/>
      <c r="J188" s="445"/>
      <c r="K188" s="438"/>
      <c r="L188" s="446"/>
      <c r="M188" s="443" t="str">
        <f t="shared" si="4"/>
        <v/>
      </c>
      <c r="N188" s="444" t="str">
        <f t="shared" si="5"/>
        <v/>
      </c>
      <c r="O188" s="438"/>
      <c r="Q188" s="429"/>
    </row>
    <row r="189" spans="1:17" x14ac:dyDescent="0.25">
      <c r="A189" s="429"/>
      <c r="C189" s="438"/>
      <c r="D189" s="1155"/>
      <c r="E189" s="1155"/>
      <c r="F189" s="438"/>
      <c r="G189" s="1155"/>
      <c r="H189" s="1155"/>
      <c r="I189" s="438"/>
      <c r="J189" s="445"/>
      <c r="K189" s="438"/>
      <c r="L189" s="446"/>
      <c r="M189" s="443" t="str">
        <f t="shared" si="4"/>
        <v/>
      </c>
      <c r="N189" s="444" t="str">
        <f t="shared" si="5"/>
        <v/>
      </c>
      <c r="O189" s="438"/>
      <c r="Q189" s="429"/>
    </row>
    <row r="190" spans="1:17" x14ac:dyDescent="0.25">
      <c r="A190" s="429"/>
      <c r="C190" s="438"/>
      <c r="D190" s="1155"/>
      <c r="E190" s="1155"/>
      <c r="F190" s="438"/>
      <c r="G190" s="1155"/>
      <c r="H190" s="1155"/>
      <c r="I190" s="438"/>
      <c r="J190" s="445"/>
      <c r="K190" s="438"/>
      <c r="L190" s="446"/>
      <c r="M190" s="443" t="str">
        <f t="shared" si="4"/>
        <v/>
      </c>
      <c r="N190" s="444" t="str">
        <f t="shared" si="5"/>
        <v/>
      </c>
      <c r="O190" s="438"/>
      <c r="Q190" s="429"/>
    </row>
    <row r="191" spans="1:17" x14ac:dyDescent="0.25">
      <c r="A191" s="429"/>
      <c r="C191" s="438"/>
      <c r="D191" s="1155"/>
      <c r="E191" s="1155"/>
      <c r="F191" s="438"/>
      <c r="G191" s="1155"/>
      <c r="H191" s="1155"/>
      <c r="I191" s="438"/>
      <c r="J191" s="445"/>
      <c r="K191" s="438"/>
      <c r="L191" s="446"/>
      <c r="M191" s="443" t="str">
        <f t="shared" si="4"/>
        <v/>
      </c>
      <c r="N191" s="444" t="str">
        <f t="shared" si="5"/>
        <v/>
      </c>
      <c r="O191" s="438"/>
      <c r="Q191" s="429"/>
    </row>
    <row r="192" spans="1:17" x14ac:dyDescent="0.25">
      <c r="A192" s="429"/>
      <c r="C192" s="438"/>
      <c r="D192" s="1155"/>
      <c r="E192" s="1155"/>
      <c r="F192" s="438"/>
      <c r="G192" s="1155"/>
      <c r="H192" s="1155"/>
      <c r="I192" s="438"/>
      <c r="J192" s="445"/>
      <c r="K192" s="438"/>
      <c r="L192" s="446"/>
      <c r="M192" s="443" t="str">
        <f t="shared" si="4"/>
        <v/>
      </c>
      <c r="N192" s="444" t="str">
        <f t="shared" si="5"/>
        <v/>
      </c>
      <c r="O192" s="438"/>
      <c r="Q192" s="429"/>
    </row>
    <row r="193" spans="1:17" x14ac:dyDescent="0.25">
      <c r="A193" s="429"/>
      <c r="C193" s="438"/>
      <c r="D193" s="1155"/>
      <c r="E193" s="1155"/>
      <c r="F193" s="438"/>
      <c r="G193" s="1155"/>
      <c r="H193" s="1155"/>
      <c r="I193" s="438"/>
      <c r="J193" s="445"/>
      <c r="K193" s="438"/>
      <c r="L193" s="446"/>
      <c r="M193" s="443" t="str">
        <f t="shared" si="4"/>
        <v/>
      </c>
      <c r="N193" s="444" t="str">
        <f t="shared" si="5"/>
        <v/>
      </c>
      <c r="O193" s="438"/>
      <c r="Q193" s="429"/>
    </row>
    <row r="194" spans="1:17" x14ac:dyDescent="0.25">
      <c r="A194" s="429"/>
      <c r="C194" s="438"/>
      <c r="D194" s="1155"/>
      <c r="E194" s="1155"/>
      <c r="F194" s="438"/>
      <c r="G194" s="1155"/>
      <c r="H194" s="1155"/>
      <c r="I194" s="438"/>
      <c r="J194" s="445"/>
      <c r="K194" s="438"/>
      <c r="L194" s="446"/>
      <c r="M194" s="443" t="str">
        <f t="shared" si="4"/>
        <v/>
      </c>
      <c r="N194" s="444" t="str">
        <f t="shared" si="5"/>
        <v/>
      </c>
      <c r="O194" s="438"/>
      <c r="Q194" s="429"/>
    </row>
    <row r="195" spans="1:17" x14ac:dyDescent="0.25">
      <c r="A195" s="429"/>
      <c r="C195" s="438"/>
      <c r="D195" s="1155"/>
      <c r="E195" s="1155"/>
      <c r="F195" s="438"/>
      <c r="G195" s="1155"/>
      <c r="H195" s="1155"/>
      <c r="I195" s="438"/>
      <c r="J195" s="445"/>
      <c r="K195" s="438"/>
      <c r="L195" s="446"/>
      <c r="M195" s="443" t="str">
        <f t="shared" si="4"/>
        <v/>
      </c>
      <c r="N195" s="444" t="str">
        <f t="shared" si="5"/>
        <v/>
      </c>
      <c r="O195" s="438"/>
      <c r="Q195" s="429"/>
    </row>
    <row r="196" spans="1:17" x14ac:dyDescent="0.25">
      <c r="A196" s="429"/>
      <c r="C196" s="438"/>
      <c r="D196" s="1155"/>
      <c r="E196" s="1155"/>
      <c r="F196" s="438"/>
      <c r="G196" s="1155"/>
      <c r="H196" s="1155"/>
      <c r="I196" s="438"/>
      <c r="J196" s="445"/>
      <c r="K196" s="438"/>
      <c r="L196" s="446"/>
      <c r="M196" s="443" t="str">
        <f t="shared" si="4"/>
        <v/>
      </c>
      <c r="N196" s="444" t="str">
        <f t="shared" si="5"/>
        <v/>
      </c>
      <c r="O196" s="438"/>
      <c r="Q196" s="429"/>
    </row>
    <row r="197" spans="1:17" x14ac:dyDescent="0.25">
      <c r="A197" s="429"/>
      <c r="C197" s="438"/>
      <c r="D197" s="1155"/>
      <c r="E197" s="1155"/>
      <c r="F197" s="438"/>
      <c r="G197" s="1155"/>
      <c r="H197" s="1155"/>
      <c r="I197" s="438"/>
      <c r="J197" s="445"/>
      <c r="K197" s="438"/>
      <c r="L197" s="446"/>
      <c r="M197" s="443" t="str">
        <f t="shared" si="4"/>
        <v/>
      </c>
      <c r="N197" s="444" t="str">
        <f t="shared" si="5"/>
        <v/>
      </c>
      <c r="O197" s="438"/>
      <c r="Q197" s="429"/>
    </row>
    <row r="198" spans="1:17" x14ac:dyDescent="0.25">
      <c r="A198" s="429"/>
      <c r="C198" s="438"/>
      <c r="D198" s="1155"/>
      <c r="E198" s="1155"/>
      <c r="F198" s="438"/>
      <c r="G198" s="1155"/>
      <c r="H198" s="1155"/>
      <c r="I198" s="438"/>
      <c r="J198" s="445"/>
      <c r="K198" s="438"/>
      <c r="L198" s="446"/>
      <c r="M198" s="443" t="str">
        <f t="shared" si="4"/>
        <v/>
      </c>
      <c r="N198" s="444" t="str">
        <f t="shared" si="5"/>
        <v/>
      </c>
      <c r="O198" s="438"/>
      <c r="Q198" s="429"/>
    </row>
    <row r="199" spans="1:17" x14ac:dyDescent="0.25">
      <c r="A199" s="429"/>
      <c r="C199" s="438"/>
      <c r="D199" s="1155"/>
      <c r="E199" s="1155"/>
      <c r="F199" s="438"/>
      <c r="G199" s="1155"/>
      <c r="H199" s="1155"/>
      <c r="I199" s="438"/>
      <c r="J199" s="445"/>
      <c r="K199" s="438"/>
      <c r="L199" s="446"/>
      <c r="M199" s="443" t="str">
        <f t="shared" si="4"/>
        <v/>
      </c>
      <c r="N199" s="444" t="str">
        <f t="shared" si="5"/>
        <v/>
      </c>
      <c r="O199" s="438"/>
      <c r="Q199" s="429"/>
    </row>
    <row r="200" spans="1:17" x14ac:dyDescent="0.25">
      <c r="A200" s="429"/>
      <c r="C200" s="438"/>
      <c r="D200" s="1155"/>
      <c r="E200" s="1155"/>
      <c r="F200" s="438"/>
      <c r="G200" s="1155"/>
      <c r="H200" s="1155"/>
      <c r="I200" s="438"/>
      <c r="J200" s="445"/>
      <c r="K200" s="438"/>
      <c r="L200" s="446"/>
      <c r="M200" s="443" t="str">
        <f t="shared" si="4"/>
        <v/>
      </c>
      <c r="N200" s="444" t="str">
        <f t="shared" si="5"/>
        <v/>
      </c>
      <c r="O200" s="438"/>
      <c r="Q200" s="429"/>
    </row>
    <row r="201" spans="1:17" x14ac:dyDescent="0.25">
      <c r="A201" s="429"/>
      <c r="C201" s="438"/>
      <c r="D201" s="1155"/>
      <c r="E201" s="1155"/>
      <c r="F201" s="438"/>
      <c r="G201" s="1155"/>
      <c r="H201" s="1155"/>
      <c r="I201" s="438"/>
      <c r="J201" s="445"/>
      <c r="K201" s="438"/>
      <c r="L201" s="446"/>
      <c r="M201" s="443" t="str">
        <f t="shared" si="4"/>
        <v/>
      </c>
      <c r="N201" s="444" t="str">
        <f t="shared" si="5"/>
        <v/>
      </c>
      <c r="O201" s="438"/>
      <c r="Q201" s="429"/>
    </row>
    <row r="202" spans="1:17" x14ac:dyDescent="0.25">
      <c r="A202" s="429"/>
      <c r="C202" s="438"/>
      <c r="D202" s="1155"/>
      <c r="E202" s="1155"/>
      <c r="F202" s="438"/>
      <c r="G202" s="1155"/>
      <c r="H202" s="1155"/>
      <c r="I202" s="438"/>
      <c r="J202" s="445"/>
      <c r="K202" s="438"/>
      <c r="L202" s="446"/>
      <c r="M202" s="443" t="str">
        <f t="shared" si="4"/>
        <v/>
      </c>
      <c r="N202" s="444" t="str">
        <f t="shared" si="5"/>
        <v/>
      </c>
      <c r="O202" s="438"/>
      <c r="Q202" s="429"/>
    </row>
    <row r="203" spans="1:17" x14ac:dyDescent="0.25">
      <c r="A203" s="429"/>
      <c r="C203" s="438"/>
      <c r="D203" s="1155"/>
      <c r="E203" s="1155"/>
      <c r="F203" s="438"/>
      <c r="G203" s="1155"/>
      <c r="H203" s="1155"/>
      <c r="I203" s="438"/>
      <c r="J203" s="445"/>
      <c r="K203" s="438"/>
      <c r="L203" s="446"/>
      <c r="M203" s="443" t="str">
        <f t="shared" si="4"/>
        <v/>
      </c>
      <c r="N203" s="444" t="str">
        <f t="shared" si="5"/>
        <v/>
      </c>
      <c r="O203" s="438"/>
      <c r="Q203" s="429"/>
    </row>
    <row r="204" spans="1:17" x14ac:dyDescent="0.25">
      <c r="A204" s="429"/>
      <c r="C204" s="438"/>
      <c r="D204" s="1155"/>
      <c r="E204" s="1155"/>
      <c r="F204" s="438"/>
      <c r="G204" s="1155"/>
      <c r="H204" s="1155"/>
      <c r="I204" s="438"/>
      <c r="J204" s="445"/>
      <c r="K204" s="438"/>
      <c r="L204" s="446"/>
      <c r="M204" s="443" t="str">
        <f t="shared" si="4"/>
        <v/>
      </c>
      <c r="N204" s="444" t="str">
        <f t="shared" si="5"/>
        <v/>
      </c>
      <c r="O204" s="438"/>
      <c r="Q204" s="429"/>
    </row>
    <row r="205" spans="1:17" x14ac:dyDescent="0.25">
      <c r="A205" s="429"/>
      <c r="C205" s="438"/>
      <c r="D205" s="1155"/>
      <c r="E205" s="1155"/>
      <c r="F205" s="438"/>
      <c r="G205" s="1155"/>
      <c r="H205" s="1155"/>
      <c r="I205" s="438"/>
      <c r="J205" s="445"/>
      <c r="K205" s="438"/>
      <c r="L205" s="446"/>
      <c r="M205" s="443" t="str">
        <f t="shared" si="4"/>
        <v/>
      </c>
      <c r="N205" s="444" t="str">
        <f t="shared" si="5"/>
        <v/>
      </c>
      <c r="O205" s="438"/>
      <c r="Q205" s="429"/>
    </row>
    <row r="206" spans="1:17" x14ac:dyDescent="0.25">
      <c r="A206" s="429"/>
      <c r="C206" s="438"/>
      <c r="D206" s="1155"/>
      <c r="E206" s="1155"/>
      <c r="F206" s="438"/>
      <c r="G206" s="1155"/>
      <c r="H206" s="1155"/>
      <c r="I206" s="438"/>
      <c r="J206" s="445"/>
      <c r="K206" s="438"/>
      <c r="L206" s="446"/>
      <c r="M206" s="443" t="str">
        <f t="shared" si="4"/>
        <v/>
      </c>
      <c r="N206" s="444" t="str">
        <f t="shared" si="5"/>
        <v/>
      </c>
      <c r="O206" s="438"/>
      <c r="Q206" s="429"/>
    </row>
    <row r="207" spans="1:17" x14ac:dyDescent="0.25">
      <c r="A207" s="429"/>
      <c r="C207" s="438"/>
      <c r="D207" s="1155"/>
      <c r="E207" s="1155"/>
      <c r="F207" s="438"/>
      <c r="G207" s="1155"/>
      <c r="H207" s="1155"/>
      <c r="I207" s="438"/>
      <c r="J207" s="445"/>
      <c r="K207" s="438"/>
      <c r="L207" s="446"/>
      <c r="M207" s="443" t="str">
        <f t="shared" si="4"/>
        <v/>
      </c>
      <c r="N207" s="444" t="str">
        <f t="shared" si="5"/>
        <v/>
      </c>
      <c r="O207" s="438"/>
      <c r="Q207" s="429"/>
    </row>
    <row r="208" spans="1:17" x14ac:dyDescent="0.25">
      <c r="A208" s="429"/>
      <c r="C208" s="438"/>
      <c r="D208" s="1155"/>
      <c r="E208" s="1155"/>
      <c r="F208" s="438"/>
      <c r="G208" s="1155"/>
      <c r="H208" s="1155"/>
      <c r="I208" s="438"/>
      <c r="J208" s="445"/>
      <c r="K208" s="438"/>
      <c r="L208" s="446"/>
      <c r="M208" s="443" t="str">
        <f t="shared" si="4"/>
        <v/>
      </c>
      <c r="N208" s="444" t="str">
        <f t="shared" si="5"/>
        <v/>
      </c>
      <c r="O208" s="438"/>
      <c r="Q208" s="429"/>
    </row>
    <row r="209" spans="1:17" x14ac:dyDescent="0.25">
      <c r="A209" s="429"/>
      <c r="C209" s="438"/>
      <c r="D209" s="1155"/>
      <c r="E209" s="1155"/>
      <c r="F209" s="438"/>
      <c r="G209" s="1155"/>
      <c r="H209" s="1155"/>
      <c r="I209" s="438"/>
      <c r="J209" s="445"/>
      <c r="K209" s="438"/>
      <c r="L209" s="446"/>
      <c r="M209" s="443" t="str">
        <f t="shared" si="4"/>
        <v/>
      </c>
      <c r="N209" s="444" t="str">
        <f t="shared" si="5"/>
        <v/>
      </c>
      <c r="O209" s="438"/>
      <c r="Q209" s="429"/>
    </row>
    <row r="210" spans="1:17" x14ac:dyDescent="0.25">
      <c r="A210" s="429"/>
      <c r="C210" s="438"/>
      <c r="D210" s="1155"/>
      <c r="E210" s="1155"/>
      <c r="F210" s="438"/>
      <c r="G210" s="1155"/>
      <c r="H210" s="1155"/>
      <c r="I210" s="438"/>
      <c r="J210" s="445"/>
      <c r="K210" s="438"/>
      <c r="L210" s="446"/>
      <c r="M210" s="443" t="str">
        <f t="shared" si="4"/>
        <v/>
      </c>
      <c r="N210" s="444" t="str">
        <f t="shared" si="5"/>
        <v/>
      </c>
      <c r="O210" s="438"/>
      <c r="Q210" s="429"/>
    </row>
    <row r="211" spans="1:17" x14ac:dyDescent="0.25">
      <c r="A211" s="429"/>
      <c r="C211" s="438"/>
      <c r="D211" s="1155"/>
      <c r="E211" s="1155"/>
      <c r="F211" s="438"/>
      <c r="G211" s="1155"/>
      <c r="H211" s="1155"/>
      <c r="I211" s="438"/>
      <c r="J211" s="445"/>
      <c r="K211" s="438"/>
      <c r="L211" s="446"/>
      <c r="M211" s="443" t="str">
        <f t="shared" si="4"/>
        <v/>
      </c>
      <c r="N211" s="444" t="str">
        <f t="shared" si="5"/>
        <v/>
      </c>
      <c r="O211" s="438"/>
      <c r="Q211" s="429"/>
    </row>
    <row r="212" spans="1:17" x14ac:dyDescent="0.25">
      <c r="A212" s="429"/>
      <c r="C212" s="438"/>
      <c r="D212" s="1155"/>
      <c r="E212" s="1155"/>
      <c r="F212" s="438"/>
      <c r="G212" s="1155"/>
      <c r="H212" s="1155"/>
      <c r="I212" s="438"/>
      <c r="J212" s="445"/>
      <c r="K212" s="438"/>
      <c r="L212" s="446"/>
      <c r="M212" s="443" t="str">
        <f t="shared" si="4"/>
        <v/>
      </c>
      <c r="N212" s="444" t="str">
        <f t="shared" si="5"/>
        <v/>
      </c>
      <c r="O212" s="438"/>
      <c r="Q212" s="429"/>
    </row>
    <row r="213" spans="1:17" x14ac:dyDescent="0.25">
      <c r="A213" s="429"/>
      <c r="C213" s="438"/>
      <c r="D213" s="1155"/>
      <c r="E213" s="1155"/>
      <c r="F213" s="438"/>
      <c r="G213" s="1155"/>
      <c r="H213" s="1155"/>
      <c r="I213" s="438"/>
      <c r="J213" s="445"/>
      <c r="K213" s="438"/>
      <c r="L213" s="446"/>
      <c r="M213" s="443" t="str">
        <f t="shared" si="4"/>
        <v/>
      </c>
      <c r="N213" s="444" t="str">
        <f t="shared" si="5"/>
        <v/>
      </c>
      <c r="O213" s="438"/>
      <c r="Q213" s="429"/>
    </row>
    <row r="214" spans="1:17" x14ac:dyDescent="0.25">
      <c r="A214" s="429"/>
      <c r="C214" s="438"/>
      <c r="D214" s="1155"/>
      <c r="E214" s="1155"/>
      <c r="F214" s="438"/>
      <c r="G214" s="1155"/>
      <c r="H214" s="1155"/>
      <c r="I214" s="438"/>
      <c r="J214" s="445"/>
      <c r="K214" s="438"/>
      <c r="L214" s="446"/>
      <c r="M214" s="443" t="str">
        <f t="shared" si="4"/>
        <v/>
      </c>
      <c r="N214" s="444" t="str">
        <f t="shared" si="5"/>
        <v/>
      </c>
      <c r="O214" s="438"/>
      <c r="Q214" s="429"/>
    </row>
    <row r="215" spans="1:17" x14ac:dyDescent="0.25">
      <c r="A215" s="429"/>
      <c r="C215" s="438"/>
      <c r="D215" s="1155"/>
      <c r="E215" s="1155"/>
      <c r="F215" s="438"/>
      <c r="G215" s="1155"/>
      <c r="H215" s="1155"/>
      <c r="I215" s="438"/>
      <c r="J215" s="445"/>
      <c r="K215" s="438"/>
      <c r="L215" s="446"/>
      <c r="M215" s="443" t="str">
        <f t="shared" si="4"/>
        <v/>
      </c>
      <c r="N215" s="444" t="str">
        <f t="shared" si="5"/>
        <v/>
      </c>
      <c r="O215" s="438"/>
      <c r="Q215" s="429"/>
    </row>
    <row r="216" spans="1:17" x14ac:dyDescent="0.25">
      <c r="A216" s="429"/>
      <c r="C216" s="438"/>
      <c r="D216" s="1155"/>
      <c r="E216" s="1155"/>
      <c r="F216" s="438"/>
      <c r="G216" s="1155"/>
      <c r="H216" s="1155"/>
      <c r="I216" s="438"/>
      <c r="J216" s="445"/>
      <c r="K216" s="438"/>
      <c r="L216" s="446"/>
      <c r="M216" s="443" t="str">
        <f t="shared" si="4"/>
        <v/>
      </c>
      <c r="N216" s="444" t="str">
        <f t="shared" si="5"/>
        <v/>
      </c>
      <c r="O216" s="438"/>
      <c r="Q216" s="429"/>
    </row>
    <row r="217" spans="1:17" x14ac:dyDescent="0.25">
      <c r="A217" s="429"/>
      <c r="C217" s="438"/>
      <c r="D217" s="1155"/>
      <c r="E217" s="1155"/>
      <c r="F217" s="438"/>
      <c r="G217" s="1155"/>
      <c r="H217" s="1155"/>
      <c r="I217" s="438"/>
      <c r="J217" s="445"/>
      <c r="K217" s="438"/>
      <c r="L217" s="446"/>
      <c r="M217" s="443" t="str">
        <f t="shared" si="4"/>
        <v/>
      </c>
      <c r="N217" s="444" t="str">
        <f t="shared" si="5"/>
        <v/>
      </c>
      <c r="O217" s="438"/>
      <c r="Q217" s="429"/>
    </row>
    <row r="218" spans="1:17" x14ac:dyDescent="0.25">
      <c r="A218" s="429"/>
      <c r="C218" s="438"/>
      <c r="D218" s="1155"/>
      <c r="E218" s="1155"/>
      <c r="F218" s="438"/>
      <c r="G218" s="1155"/>
      <c r="H218" s="1155"/>
      <c r="I218" s="438"/>
      <c r="J218" s="445"/>
      <c r="K218" s="438"/>
      <c r="L218" s="446"/>
      <c r="M218" s="443" t="str">
        <f t="shared" si="4"/>
        <v/>
      </c>
      <c r="N218" s="444" t="str">
        <f t="shared" si="5"/>
        <v/>
      </c>
      <c r="O218" s="438"/>
      <c r="Q218" s="429"/>
    </row>
    <row r="219" spans="1:17" x14ac:dyDescent="0.25">
      <c r="A219" s="429"/>
      <c r="C219" s="438"/>
      <c r="D219" s="1155"/>
      <c r="E219" s="1155"/>
      <c r="F219" s="438"/>
      <c r="G219" s="1155"/>
      <c r="H219" s="1155"/>
      <c r="I219" s="438"/>
      <c r="J219" s="445"/>
      <c r="K219" s="438"/>
      <c r="L219" s="446"/>
      <c r="M219" s="443" t="str">
        <f t="shared" si="4"/>
        <v/>
      </c>
      <c r="N219" s="444" t="str">
        <f t="shared" si="5"/>
        <v/>
      </c>
      <c r="O219" s="438"/>
      <c r="Q219" s="429"/>
    </row>
    <row r="220" spans="1:17" x14ac:dyDescent="0.25">
      <c r="A220" s="429"/>
      <c r="C220" s="438"/>
      <c r="D220" s="1155"/>
      <c r="E220" s="1155"/>
      <c r="F220" s="438"/>
      <c r="G220" s="1155"/>
      <c r="H220" s="1155"/>
      <c r="I220" s="438"/>
      <c r="J220" s="445"/>
      <c r="K220" s="438"/>
      <c r="L220" s="446"/>
      <c r="M220" s="443" t="str">
        <f t="shared" si="4"/>
        <v/>
      </c>
      <c r="N220" s="444" t="str">
        <f t="shared" si="5"/>
        <v/>
      </c>
      <c r="O220" s="438"/>
      <c r="Q220" s="429"/>
    </row>
    <row r="221" spans="1:17" x14ac:dyDescent="0.25">
      <c r="A221" s="429"/>
      <c r="C221" s="438"/>
      <c r="D221" s="1155"/>
      <c r="E221" s="1155"/>
      <c r="F221" s="438"/>
      <c r="G221" s="1155"/>
      <c r="H221" s="1155"/>
      <c r="I221" s="438"/>
      <c r="J221" s="445"/>
      <c r="K221" s="438"/>
      <c r="L221" s="446"/>
      <c r="M221" s="443" t="str">
        <f t="shared" si="4"/>
        <v/>
      </c>
      <c r="N221" s="444" t="str">
        <f t="shared" si="5"/>
        <v/>
      </c>
      <c r="O221" s="438"/>
      <c r="Q221" s="429"/>
    </row>
    <row r="222" spans="1:17" x14ac:dyDescent="0.25">
      <c r="A222" s="429"/>
      <c r="C222" s="438"/>
      <c r="D222" s="1155"/>
      <c r="E222" s="1155"/>
      <c r="F222" s="438"/>
      <c r="G222" s="1155"/>
      <c r="H222" s="1155"/>
      <c r="I222" s="438"/>
      <c r="J222" s="445"/>
      <c r="K222" s="438"/>
      <c r="L222" s="446"/>
      <c r="M222" s="443" t="str">
        <f t="shared" si="4"/>
        <v/>
      </c>
      <c r="N222" s="444" t="str">
        <f t="shared" si="5"/>
        <v/>
      </c>
      <c r="O222" s="438"/>
      <c r="Q222" s="429"/>
    </row>
    <row r="223" spans="1:17" x14ac:dyDescent="0.25">
      <c r="A223" s="429"/>
      <c r="C223" s="438"/>
      <c r="D223" s="1155"/>
      <c r="E223" s="1155"/>
      <c r="F223" s="438"/>
      <c r="G223" s="1155"/>
      <c r="H223" s="1155"/>
      <c r="I223" s="438"/>
      <c r="J223" s="445"/>
      <c r="K223" s="438"/>
      <c r="L223" s="446"/>
      <c r="M223" s="443" t="str">
        <f t="shared" si="4"/>
        <v/>
      </c>
      <c r="N223" s="444" t="str">
        <f t="shared" si="5"/>
        <v/>
      </c>
      <c r="O223" s="438"/>
      <c r="Q223" s="429"/>
    </row>
    <row r="224" spans="1:17" x14ac:dyDescent="0.25">
      <c r="A224" s="429"/>
      <c r="C224" s="438"/>
      <c r="D224" s="1155"/>
      <c r="E224" s="1155"/>
      <c r="F224" s="438"/>
      <c r="G224" s="1155"/>
      <c r="H224" s="1155"/>
      <c r="I224" s="438"/>
      <c r="J224" s="445"/>
      <c r="K224" s="438"/>
      <c r="L224" s="446"/>
      <c r="M224" s="443" t="str">
        <f t="shared" si="4"/>
        <v/>
      </c>
      <c r="N224" s="444" t="str">
        <f t="shared" si="5"/>
        <v/>
      </c>
      <c r="O224" s="438"/>
      <c r="Q224" s="429"/>
    </row>
    <row r="225" spans="1:17" x14ac:dyDescent="0.25">
      <c r="A225" s="429"/>
      <c r="C225" s="438"/>
      <c r="D225" s="1155"/>
      <c r="E225" s="1155"/>
      <c r="F225" s="438"/>
      <c r="G225" s="1155"/>
      <c r="H225" s="1155"/>
      <c r="I225" s="438"/>
      <c r="J225" s="445"/>
      <c r="K225" s="438"/>
      <c r="L225" s="446"/>
      <c r="M225" s="443" t="str">
        <f t="shared" si="4"/>
        <v/>
      </c>
      <c r="N225" s="444" t="str">
        <f t="shared" si="5"/>
        <v/>
      </c>
      <c r="O225" s="438"/>
      <c r="Q225" s="429"/>
    </row>
    <row r="226" spans="1:17" x14ac:dyDescent="0.25">
      <c r="A226" s="429"/>
      <c r="C226" s="438"/>
      <c r="D226" s="1155"/>
      <c r="E226" s="1155"/>
      <c r="F226" s="438"/>
      <c r="G226" s="1155"/>
      <c r="H226" s="1155"/>
      <c r="I226" s="438"/>
      <c r="J226" s="445"/>
      <c r="K226" s="438"/>
      <c r="L226" s="446"/>
      <c r="M226" s="443" t="str">
        <f t="shared" si="4"/>
        <v/>
      </c>
      <c r="N226" s="444" t="str">
        <f t="shared" si="5"/>
        <v/>
      </c>
      <c r="O226" s="438"/>
      <c r="Q226" s="429"/>
    </row>
    <row r="227" spans="1:17" x14ac:dyDescent="0.25">
      <c r="A227" s="429"/>
      <c r="C227" s="438"/>
      <c r="D227" s="1155"/>
      <c r="E227" s="1155"/>
      <c r="F227" s="438"/>
      <c r="G227" s="1155"/>
      <c r="H227" s="1155"/>
      <c r="I227" s="438"/>
      <c r="J227" s="445"/>
      <c r="K227" s="438"/>
      <c r="L227" s="446"/>
      <c r="M227" s="443" t="str">
        <f t="shared" si="4"/>
        <v/>
      </c>
      <c r="N227" s="444" t="str">
        <f t="shared" si="5"/>
        <v/>
      </c>
      <c r="O227" s="438"/>
      <c r="Q227" s="429"/>
    </row>
    <row r="228" spans="1:17" x14ac:dyDescent="0.25">
      <c r="A228" s="429"/>
      <c r="C228" s="438"/>
      <c r="D228" s="1155"/>
      <c r="E228" s="1155"/>
      <c r="F228" s="438"/>
      <c r="G228" s="1155"/>
      <c r="H228" s="1155"/>
      <c r="I228" s="438"/>
      <c r="J228" s="445"/>
      <c r="K228" s="438"/>
      <c r="L228" s="446"/>
      <c r="M228" s="443" t="str">
        <f t="shared" si="4"/>
        <v/>
      </c>
      <c r="N228" s="444" t="str">
        <f t="shared" si="5"/>
        <v/>
      </c>
      <c r="O228" s="438"/>
      <c r="Q228" s="429"/>
    </row>
    <row r="229" spans="1:17" x14ac:dyDescent="0.25">
      <c r="A229" s="429"/>
      <c r="C229" s="438"/>
      <c r="D229" s="1155"/>
      <c r="E229" s="1155"/>
      <c r="F229" s="438"/>
      <c r="G229" s="1155"/>
      <c r="H229" s="1155"/>
      <c r="I229" s="438"/>
      <c r="J229" s="445"/>
      <c r="K229" s="438"/>
      <c r="L229" s="446"/>
      <c r="M229" s="443" t="str">
        <f t="shared" si="4"/>
        <v/>
      </c>
      <c r="N229" s="444" t="str">
        <f t="shared" si="5"/>
        <v/>
      </c>
      <c r="O229" s="438"/>
      <c r="Q229" s="429"/>
    </row>
    <row r="230" spans="1:17" x14ac:dyDescent="0.25">
      <c r="A230" s="429"/>
      <c r="C230" s="438"/>
      <c r="D230" s="1155"/>
      <c r="E230" s="1155"/>
      <c r="F230" s="438"/>
      <c r="G230" s="1155"/>
      <c r="H230" s="1155"/>
      <c r="I230" s="438"/>
      <c r="J230" s="445"/>
      <c r="K230" s="438"/>
      <c r="L230" s="446"/>
      <c r="M230" s="443" t="str">
        <f t="shared" si="4"/>
        <v/>
      </c>
      <c r="N230" s="444" t="str">
        <f t="shared" si="5"/>
        <v/>
      </c>
      <c r="O230" s="438"/>
      <c r="Q230" s="429"/>
    </row>
    <row r="231" spans="1:17" x14ac:dyDescent="0.25">
      <c r="A231" s="429"/>
      <c r="C231" s="438"/>
      <c r="D231" s="1155"/>
      <c r="E231" s="1155"/>
      <c r="F231" s="438"/>
      <c r="G231" s="1155"/>
      <c r="H231" s="1155"/>
      <c r="I231" s="438"/>
      <c r="J231" s="445"/>
      <c r="K231" s="438"/>
      <c r="L231" s="446"/>
      <c r="M231" s="443" t="str">
        <f t="shared" si="4"/>
        <v/>
      </c>
      <c r="N231" s="444" t="str">
        <f t="shared" si="5"/>
        <v/>
      </c>
      <c r="O231" s="438"/>
      <c r="Q231" s="429"/>
    </row>
    <row r="232" spans="1:17" x14ac:dyDescent="0.25">
      <c r="A232" s="429"/>
      <c r="C232" s="438"/>
      <c r="D232" s="1155"/>
      <c r="E232" s="1155"/>
      <c r="F232" s="438"/>
      <c r="G232" s="1155"/>
      <c r="H232" s="1155"/>
      <c r="I232" s="438"/>
      <c r="J232" s="445"/>
      <c r="K232" s="438"/>
      <c r="L232" s="446"/>
      <c r="M232" s="443" t="str">
        <f t="shared" si="4"/>
        <v/>
      </c>
      <c r="N232" s="444" t="str">
        <f t="shared" si="5"/>
        <v/>
      </c>
      <c r="O232" s="438"/>
      <c r="Q232" s="429"/>
    </row>
    <row r="233" spans="1:17" x14ac:dyDescent="0.25">
      <c r="A233" s="429"/>
      <c r="C233" s="438"/>
      <c r="D233" s="1155"/>
      <c r="E233" s="1155"/>
      <c r="F233" s="438"/>
      <c r="G233" s="1155"/>
      <c r="H233" s="1155"/>
      <c r="I233" s="438"/>
      <c r="J233" s="445"/>
      <c r="K233" s="438"/>
      <c r="L233" s="446"/>
      <c r="M233" s="443" t="str">
        <f t="shared" si="4"/>
        <v/>
      </c>
      <c r="N233" s="444" t="str">
        <f t="shared" si="5"/>
        <v/>
      </c>
      <c r="O233" s="438"/>
      <c r="Q233" s="429"/>
    </row>
    <row r="234" spans="1:17" x14ac:dyDescent="0.25">
      <c r="A234" s="429"/>
      <c r="C234" s="438"/>
      <c r="D234" s="1155"/>
      <c r="E234" s="1155"/>
      <c r="F234" s="438"/>
      <c r="G234" s="1155"/>
      <c r="H234" s="1155"/>
      <c r="I234" s="438"/>
      <c r="J234" s="445"/>
      <c r="K234" s="438"/>
      <c r="L234" s="446"/>
      <c r="M234" s="443" t="str">
        <f t="shared" si="4"/>
        <v/>
      </c>
      <c r="N234" s="444" t="str">
        <f t="shared" si="5"/>
        <v/>
      </c>
      <c r="O234" s="438"/>
      <c r="Q234" s="429"/>
    </row>
    <row r="235" spans="1:17" x14ac:dyDescent="0.25">
      <c r="A235" s="429"/>
      <c r="C235" s="438"/>
      <c r="D235" s="1155"/>
      <c r="E235" s="1155"/>
      <c r="F235" s="438"/>
      <c r="G235" s="1155"/>
      <c r="H235" s="1155"/>
      <c r="I235" s="438"/>
      <c r="J235" s="445"/>
      <c r="K235" s="438"/>
      <c r="L235" s="446"/>
      <c r="M235" s="443" t="str">
        <f t="shared" si="4"/>
        <v/>
      </c>
      <c r="N235" s="444" t="str">
        <f t="shared" si="5"/>
        <v/>
      </c>
      <c r="O235" s="438"/>
      <c r="Q235" s="429"/>
    </row>
    <row r="236" spans="1:17" x14ac:dyDescent="0.25">
      <c r="A236" s="429"/>
      <c r="C236" s="438"/>
      <c r="D236" s="1155"/>
      <c r="E236" s="1155"/>
      <c r="F236" s="438"/>
      <c r="G236" s="1155"/>
      <c r="H236" s="1155"/>
      <c r="I236" s="438"/>
      <c r="J236" s="445"/>
      <c r="K236" s="438"/>
      <c r="L236" s="446"/>
      <c r="M236" s="443" t="str">
        <f t="shared" si="4"/>
        <v/>
      </c>
      <c r="N236" s="444" t="str">
        <f t="shared" si="5"/>
        <v/>
      </c>
      <c r="O236" s="438"/>
      <c r="Q236" s="429"/>
    </row>
    <row r="237" spans="1:17" x14ac:dyDescent="0.25">
      <c r="A237" s="429"/>
      <c r="C237" s="438"/>
      <c r="D237" s="1155"/>
      <c r="E237" s="1155"/>
      <c r="F237" s="438"/>
      <c r="G237" s="1155"/>
      <c r="H237" s="1155"/>
      <c r="I237" s="438"/>
      <c r="J237" s="445"/>
      <c r="K237" s="438"/>
      <c r="L237" s="446"/>
      <c r="M237" s="443" t="str">
        <f t="shared" si="4"/>
        <v/>
      </c>
      <c r="N237" s="444" t="str">
        <f t="shared" si="5"/>
        <v/>
      </c>
      <c r="O237" s="438"/>
      <c r="Q237" s="429"/>
    </row>
    <row r="238" spans="1:17" x14ac:dyDescent="0.25">
      <c r="A238" s="429"/>
      <c r="C238" s="438"/>
      <c r="D238" s="1155"/>
      <c r="E238" s="1155"/>
      <c r="F238" s="438"/>
      <c r="G238" s="1155"/>
      <c r="H238" s="1155"/>
      <c r="I238" s="438"/>
      <c r="J238" s="445"/>
      <c r="K238" s="438"/>
      <c r="L238" s="446"/>
      <c r="M238" s="443" t="str">
        <f t="shared" si="4"/>
        <v/>
      </c>
      <c r="N238" s="444" t="str">
        <f t="shared" si="5"/>
        <v/>
      </c>
      <c r="O238" s="438"/>
      <c r="Q238" s="429"/>
    </row>
    <row r="239" spans="1:17" x14ac:dyDescent="0.25">
      <c r="A239" s="429"/>
      <c r="C239" s="438"/>
      <c r="D239" s="1155"/>
      <c r="E239" s="1155"/>
      <c r="F239" s="438"/>
      <c r="G239" s="1155"/>
      <c r="H239" s="1155"/>
      <c r="I239" s="438"/>
      <c r="J239" s="445"/>
      <c r="K239" s="438"/>
      <c r="L239" s="446"/>
      <c r="M239" s="443" t="str">
        <f t="shared" si="4"/>
        <v/>
      </c>
      <c r="N239" s="444" t="str">
        <f t="shared" si="5"/>
        <v/>
      </c>
      <c r="O239" s="438"/>
      <c r="Q239" s="429"/>
    </row>
    <row r="240" spans="1:17" x14ac:dyDescent="0.25">
      <c r="A240" s="429"/>
      <c r="C240" s="438"/>
      <c r="D240" s="1155"/>
      <c r="E240" s="1155"/>
      <c r="F240" s="438"/>
      <c r="G240" s="1155"/>
      <c r="H240" s="1155"/>
      <c r="I240" s="438"/>
      <c r="J240" s="445"/>
      <c r="K240" s="438"/>
      <c r="L240" s="446"/>
      <c r="M240" s="443" t="str">
        <f t="shared" si="4"/>
        <v/>
      </c>
      <c r="N240" s="444" t="str">
        <f t="shared" si="5"/>
        <v/>
      </c>
      <c r="O240" s="438"/>
      <c r="Q240" s="429"/>
    </row>
    <row r="241" spans="1:17" x14ac:dyDescent="0.25">
      <c r="A241" s="429"/>
      <c r="C241" s="438"/>
      <c r="D241" s="1155"/>
      <c r="E241" s="1155"/>
      <c r="F241" s="438"/>
      <c r="G241" s="1155"/>
      <c r="H241" s="1155"/>
      <c r="I241" s="438"/>
      <c r="J241" s="445"/>
      <c r="K241" s="438"/>
      <c r="L241" s="446"/>
      <c r="M241" s="443" t="str">
        <f t="shared" si="4"/>
        <v/>
      </c>
      <c r="N241" s="444" t="str">
        <f t="shared" si="5"/>
        <v/>
      </c>
      <c r="O241" s="438"/>
      <c r="Q241" s="429"/>
    </row>
    <row r="242" spans="1:17" x14ac:dyDescent="0.25">
      <c r="A242" s="429"/>
      <c r="C242" s="438"/>
      <c r="D242" s="1155"/>
      <c r="E242" s="1155"/>
      <c r="F242" s="438"/>
      <c r="G242" s="1155"/>
      <c r="H242" s="1155"/>
      <c r="I242" s="438"/>
      <c r="J242" s="445"/>
      <c r="K242" s="438"/>
      <c r="L242" s="446"/>
      <c r="M242" s="443" t="str">
        <f t="shared" ref="M242:M305" si="6">IF(K242="","", INDEX(CNTR_EFListSelected,MATCH(K242,CORSIA_FuelsList,0)))</f>
        <v/>
      </c>
      <c r="N242" s="444" t="str">
        <f t="shared" si="5"/>
        <v/>
      </c>
      <c r="O242" s="438"/>
      <c r="Q242" s="429"/>
    </row>
    <row r="243" spans="1:17" x14ac:dyDescent="0.25">
      <c r="A243" s="429"/>
      <c r="C243" s="438"/>
      <c r="D243" s="1155"/>
      <c r="E243" s="1155"/>
      <c r="F243" s="438"/>
      <c r="G243" s="1155"/>
      <c r="H243" s="1155"/>
      <c r="I243" s="438"/>
      <c r="J243" s="445"/>
      <c r="K243" s="438"/>
      <c r="L243" s="446"/>
      <c r="M243" s="443" t="str">
        <f t="shared" si="6"/>
        <v/>
      </c>
      <c r="N243" s="444" t="str">
        <f t="shared" ref="N243:N306" si="7">IF(COUNT(L243:M243)=2,L243*M243,"")</f>
        <v/>
      </c>
      <c r="O243" s="438"/>
      <c r="Q243" s="429"/>
    </row>
    <row r="244" spans="1:17" x14ac:dyDescent="0.25">
      <c r="A244" s="429"/>
      <c r="C244" s="438"/>
      <c r="D244" s="1155"/>
      <c r="E244" s="1155"/>
      <c r="F244" s="438"/>
      <c r="G244" s="1155"/>
      <c r="H244" s="1155"/>
      <c r="I244" s="438"/>
      <c r="J244" s="445"/>
      <c r="K244" s="438"/>
      <c r="L244" s="446"/>
      <c r="M244" s="443" t="str">
        <f t="shared" si="6"/>
        <v/>
      </c>
      <c r="N244" s="444" t="str">
        <f t="shared" si="7"/>
        <v/>
      </c>
      <c r="O244" s="438"/>
      <c r="Q244" s="429"/>
    </row>
    <row r="245" spans="1:17" x14ac:dyDescent="0.25">
      <c r="A245" s="429"/>
      <c r="C245" s="438"/>
      <c r="D245" s="1155"/>
      <c r="E245" s="1155"/>
      <c r="F245" s="438"/>
      <c r="G245" s="1155"/>
      <c r="H245" s="1155"/>
      <c r="I245" s="438"/>
      <c r="J245" s="445"/>
      <c r="K245" s="438"/>
      <c r="L245" s="446"/>
      <c r="M245" s="443" t="str">
        <f t="shared" si="6"/>
        <v/>
      </c>
      <c r="N245" s="444" t="str">
        <f t="shared" si="7"/>
        <v/>
      </c>
      <c r="O245" s="438"/>
      <c r="Q245" s="429"/>
    </row>
    <row r="246" spans="1:17" x14ac:dyDescent="0.25">
      <c r="A246" s="429"/>
      <c r="C246" s="438"/>
      <c r="D246" s="1155"/>
      <c r="E246" s="1155"/>
      <c r="F246" s="438"/>
      <c r="G246" s="1155"/>
      <c r="H246" s="1155"/>
      <c r="I246" s="438"/>
      <c r="J246" s="445"/>
      <c r="K246" s="438"/>
      <c r="L246" s="446"/>
      <c r="M246" s="443" t="str">
        <f t="shared" si="6"/>
        <v/>
      </c>
      <c r="N246" s="444" t="str">
        <f t="shared" si="7"/>
        <v/>
      </c>
      <c r="O246" s="438"/>
      <c r="Q246" s="429"/>
    </row>
    <row r="247" spans="1:17" x14ac:dyDescent="0.25">
      <c r="A247" s="429"/>
      <c r="C247" s="438"/>
      <c r="D247" s="1155"/>
      <c r="E247" s="1155"/>
      <c r="F247" s="438"/>
      <c r="G247" s="1155"/>
      <c r="H247" s="1155"/>
      <c r="I247" s="438"/>
      <c r="J247" s="445"/>
      <c r="K247" s="438"/>
      <c r="L247" s="446"/>
      <c r="M247" s="443" t="str">
        <f t="shared" si="6"/>
        <v/>
      </c>
      <c r="N247" s="444" t="str">
        <f t="shared" si="7"/>
        <v/>
      </c>
      <c r="O247" s="438"/>
      <c r="Q247" s="429"/>
    </row>
    <row r="248" spans="1:17" x14ac:dyDescent="0.25">
      <c r="A248" s="429"/>
      <c r="C248" s="438"/>
      <c r="D248" s="1155"/>
      <c r="E248" s="1155"/>
      <c r="F248" s="438"/>
      <c r="G248" s="1155"/>
      <c r="H248" s="1155"/>
      <c r="I248" s="438"/>
      <c r="J248" s="445"/>
      <c r="K248" s="438"/>
      <c r="L248" s="446"/>
      <c r="M248" s="443" t="str">
        <f t="shared" si="6"/>
        <v/>
      </c>
      <c r="N248" s="444" t="str">
        <f t="shared" si="7"/>
        <v/>
      </c>
      <c r="O248" s="438"/>
      <c r="Q248" s="429"/>
    </row>
    <row r="249" spans="1:17" x14ac:dyDescent="0.25">
      <c r="A249" s="429"/>
      <c r="C249" s="438"/>
      <c r="D249" s="1155"/>
      <c r="E249" s="1155"/>
      <c r="F249" s="438"/>
      <c r="G249" s="1155"/>
      <c r="H249" s="1155"/>
      <c r="I249" s="438"/>
      <c r="J249" s="445"/>
      <c r="K249" s="438"/>
      <c r="L249" s="446"/>
      <c r="M249" s="443" t="str">
        <f t="shared" si="6"/>
        <v/>
      </c>
      <c r="N249" s="444" t="str">
        <f t="shared" si="7"/>
        <v/>
      </c>
      <c r="O249" s="438"/>
      <c r="Q249" s="429"/>
    </row>
    <row r="250" spans="1:17" x14ac:dyDescent="0.25">
      <c r="A250" s="429"/>
      <c r="C250" s="438"/>
      <c r="D250" s="1155"/>
      <c r="E250" s="1155"/>
      <c r="F250" s="438"/>
      <c r="G250" s="1155"/>
      <c r="H250" s="1155"/>
      <c r="I250" s="438"/>
      <c r="J250" s="445"/>
      <c r="K250" s="438"/>
      <c r="L250" s="446"/>
      <c r="M250" s="443" t="str">
        <f t="shared" si="6"/>
        <v/>
      </c>
      <c r="N250" s="444" t="str">
        <f t="shared" si="7"/>
        <v/>
      </c>
      <c r="O250" s="438"/>
      <c r="Q250" s="429"/>
    </row>
    <row r="251" spans="1:17" x14ac:dyDescent="0.25">
      <c r="A251" s="429"/>
      <c r="C251" s="438"/>
      <c r="D251" s="1155"/>
      <c r="E251" s="1155"/>
      <c r="F251" s="438"/>
      <c r="G251" s="1155"/>
      <c r="H251" s="1155"/>
      <c r="I251" s="438"/>
      <c r="J251" s="445"/>
      <c r="K251" s="438"/>
      <c r="L251" s="446"/>
      <c r="M251" s="443" t="str">
        <f t="shared" si="6"/>
        <v/>
      </c>
      <c r="N251" s="444" t="str">
        <f t="shared" si="7"/>
        <v/>
      </c>
      <c r="O251" s="438"/>
      <c r="Q251" s="429"/>
    </row>
    <row r="252" spans="1:17" x14ac:dyDescent="0.25">
      <c r="A252" s="429"/>
      <c r="C252" s="438"/>
      <c r="D252" s="1155"/>
      <c r="E252" s="1155"/>
      <c r="F252" s="438"/>
      <c r="G252" s="1155"/>
      <c r="H252" s="1155"/>
      <c r="I252" s="438"/>
      <c r="J252" s="445"/>
      <c r="K252" s="438"/>
      <c r="L252" s="446"/>
      <c r="M252" s="443" t="str">
        <f t="shared" si="6"/>
        <v/>
      </c>
      <c r="N252" s="444" t="str">
        <f t="shared" si="7"/>
        <v/>
      </c>
      <c r="O252" s="438"/>
      <c r="Q252" s="429"/>
    </row>
    <row r="253" spans="1:17" x14ac:dyDescent="0.25">
      <c r="A253" s="429"/>
      <c r="C253" s="438"/>
      <c r="D253" s="1155"/>
      <c r="E253" s="1155"/>
      <c r="F253" s="438"/>
      <c r="G253" s="1155"/>
      <c r="H253" s="1155"/>
      <c r="I253" s="438"/>
      <c r="J253" s="445"/>
      <c r="K253" s="438"/>
      <c r="L253" s="446"/>
      <c r="M253" s="443" t="str">
        <f t="shared" si="6"/>
        <v/>
      </c>
      <c r="N253" s="444" t="str">
        <f t="shared" si="7"/>
        <v/>
      </c>
      <c r="O253" s="438"/>
      <c r="Q253" s="429"/>
    </row>
    <row r="254" spans="1:17" x14ac:dyDescent="0.25">
      <c r="A254" s="429"/>
      <c r="C254" s="438"/>
      <c r="D254" s="1155"/>
      <c r="E254" s="1155"/>
      <c r="F254" s="438"/>
      <c r="G254" s="1155"/>
      <c r="H254" s="1155"/>
      <c r="I254" s="438"/>
      <c r="J254" s="445"/>
      <c r="K254" s="438"/>
      <c r="L254" s="446"/>
      <c r="M254" s="443" t="str">
        <f t="shared" si="6"/>
        <v/>
      </c>
      <c r="N254" s="444" t="str">
        <f t="shared" si="7"/>
        <v/>
      </c>
      <c r="O254" s="438"/>
      <c r="Q254" s="429"/>
    </row>
    <row r="255" spans="1:17" x14ac:dyDescent="0.25">
      <c r="A255" s="429"/>
      <c r="C255" s="438"/>
      <c r="D255" s="1155"/>
      <c r="E255" s="1155"/>
      <c r="F255" s="438"/>
      <c r="G255" s="1155"/>
      <c r="H255" s="1155"/>
      <c r="I255" s="438"/>
      <c r="J255" s="445"/>
      <c r="K255" s="438"/>
      <c r="L255" s="446"/>
      <c r="M255" s="443" t="str">
        <f t="shared" si="6"/>
        <v/>
      </c>
      <c r="N255" s="444" t="str">
        <f t="shared" si="7"/>
        <v/>
      </c>
      <c r="O255" s="438"/>
      <c r="Q255" s="429"/>
    </row>
    <row r="256" spans="1:17" x14ac:dyDescent="0.25">
      <c r="A256" s="429"/>
      <c r="C256" s="438"/>
      <c r="D256" s="1155"/>
      <c r="E256" s="1155"/>
      <c r="F256" s="438"/>
      <c r="G256" s="1155"/>
      <c r="H256" s="1155"/>
      <c r="I256" s="438"/>
      <c r="J256" s="445"/>
      <c r="K256" s="438"/>
      <c r="L256" s="446"/>
      <c r="M256" s="443" t="str">
        <f t="shared" si="6"/>
        <v/>
      </c>
      <c r="N256" s="444" t="str">
        <f t="shared" si="7"/>
        <v/>
      </c>
      <c r="O256" s="438"/>
      <c r="Q256" s="429"/>
    </row>
    <row r="257" spans="1:17" x14ac:dyDescent="0.25">
      <c r="A257" s="429"/>
      <c r="C257" s="438"/>
      <c r="D257" s="1155"/>
      <c r="E257" s="1155"/>
      <c r="F257" s="438"/>
      <c r="G257" s="1155"/>
      <c r="H257" s="1155"/>
      <c r="I257" s="438"/>
      <c r="J257" s="445"/>
      <c r="K257" s="438"/>
      <c r="L257" s="446"/>
      <c r="M257" s="443" t="str">
        <f t="shared" si="6"/>
        <v/>
      </c>
      <c r="N257" s="444" t="str">
        <f t="shared" si="7"/>
        <v/>
      </c>
      <c r="O257" s="438"/>
      <c r="Q257" s="429"/>
    </row>
    <row r="258" spans="1:17" x14ac:dyDescent="0.25">
      <c r="A258" s="429"/>
      <c r="C258" s="438"/>
      <c r="D258" s="1155"/>
      <c r="E258" s="1155"/>
      <c r="F258" s="438"/>
      <c r="G258" s="1155"/>
      <c r="H258" s="1155"/>
      <c r="I258" s="438"/>
      <c r="J258" s="445"/>
      <c r="K258" s="438"/>
      <c r="L258" s="446"/>
      <c r="M258" s="443" t="str">
        <f t="shared" si="6"/>
        <v/>
      </c>
      <c r="N258" s="444" t="str">
        <f t="shared" si="7"/>
        <v/>
      </c>
      <c r="O258" s="438"/>
      <c r="Q258" s="429"/>
    </row>
    <row r="259" spans="1:17" x14ac:dyDescent="0.25">
      <c r="A259" s="429"/>
      <c r="C259" s="438"/>
      <c r="D259" s="1155"/>
      <c r="E259" s="1155"/>
      <c r="F259" s="438"/>
      <c r="G259" s="1155"/>
      <c r="H259" s="1155"/>
      <c r="I259" s="438"/>
      <c r="J259" s="445"/>
      <c r="K259" s="438"/>
      <c r="L259" s="446"/>
      <c r="M259" s="443" t="str">
        <f t="shared" si="6"/>
        <v/>
      </c>
      <c r="N259" s="444" t="str">
        <f t="shared" si="7"/>
        <v/>
      </c>
      <c r="O259" s="438"/>
      <c r="Q259" s="429"/>
    </row>
    <row r="260" spans="1:17" x14ac:dyDescent="0.25">
      <c r="A260" s="429"/>
      <c r="C260" s="438"/>
      <c r="D260" s="1155"/>
      <c r="E260" s="1155"/>
      <c r="F260" s="438"/>
      <c r="G260" s="1155"/>
      <c r="H260" s="1155"/>
      <c r="I260" s="438"/>
      <c r="J260" s="445"/>
      <c r="K260" s="438"/>
      <c r="L260" s="446"/>
      <c r="M260" s="443" t="str">
        <f t="shared" si="6"/>
        <v/>
      </c>
      <c r="N260" s="444" t="str">
        <f t="shared" si="7"/>
        <v/>
      </c>
      <c r="O260" s="438"/>
      <c r="Q260" s="429"/>
    </row>
    <row r="261" spans="1:17" x14ac:dyDescent="0.25">
      <c r="A261" s="429"/>
      <c r="C261" s="438"/>
      <c r="D261" s="1155"/>
      <c r="E261" s="1155"/>
      <c r="F261" s="438"/>
      <c r="G261" s="1155"/>
      <c r="H261" s="1155"/>
      <c r="I261" s="438"/>
      <c r="J261" s="445"/>
      <c r="K261" s="438"/>
      <c r="L261" s="446"/>
      <c r="M261" s="443" t="str">
        <f t="shared" si="6"/>
        <v/>
      </c>
      <c r="N261" s="444" t="str">
        <f t="shared" si="7"/>
        <v/>
      </c>
      <c r="O261" s="438"/>
      <c r="Q261" s="429"/>
    </row>
    <row r="262" spans="1:17" x14ac:dyDescent="0.25">
      <c r="A262" s="429"/>
      <c r="C262" s="438"/>
      <c r="D262" s="1155"/>
      <c r="E262" s="1155"/>
      <c r="F262" s="438"/>
      <c r="G262" s="1155"/>
      <c r="H262" s="1155"/>
      <c r="I262" s="438"/>
      <c r="J262" s="445"/>
      <c r="K262" s="438"/>
      <c r="L262" s="446"/>
      <c r="M262" s="443" t="str">
        <f t="shared" si="6"/>
        <v/>
      </c>
      <c r="N262" s="444" t="str">
        <f t="shared" si="7"/>
        <v/>
      </c>
      <c r="O262" s="438"/>
      <c r="Q262" s="429"/>
    </row>
    <row r="263" spans="1:17" x14ac:dyDescent="0.25">
      <c r="A263" s="429"/>
      <c r="C263" s="438"/>
      <c r="D263" s="1155"/>
      <c r="E263" s="1155"/>
      <c r="F263" s="438"/>
      <c r="G263" s="1155"/>
      <c r="H263" s="1155"/>
      <c r="I263" s="438"/>
      <c r="J263" s="445"/>
      <c r="K263" s="438"/>
      <c r="L263" s="446"/>
      <c r="M263" s="443" t="str">
        <f t="shared" si="6"/>
        <v/>
      </c>
      <c r="N263" s="444" t="str">
        <f t="shared" si="7"/>
        <v/>
      </c>
      <c r="O263" s="438"/>
      <c r="Q263" s="429"/>
    </row>
    <row r="264" spans="1:17" x14ac:dyDescent="0.25">
      <c r="A264" s="429"/>
      <c r="C264" s="438"/>
      <c r="D264" s="1155"/>
      <c r="E264" s="1155"/>
      <c r="F264" s="438"/>
      <c r="G264" s="1155"/>
      <c r="H264" s="1155"/>
      <c r="I264" s="438"/>
      <c r="J264" s="445"/>
      <c r="K264" s="438"/>
      <c r="L264" s="446"/>
      <c r="M264" s="443" t="str">
        <f t="shared" si="6"/>
        <v/>
      </c>
      <c r="N264" s="444" t="str">
        <f t="shared" si="7"/>
        <v/>
      </c>
      <c r="O264" s="438"/>
      <c r="Q264" s="429"/>
    </row>
    <row r="265" spans="1:17" x14ac:dyDescent="0.25">
      <c r="A265" s="429"/>
      <c r="C265" s="438"/>
      <c r="D265" s="1155"/>
      <c r="E265" s="1155"/>
      <c r="F265" s="438"/>
      <c r="G265" s="1155"/>
      <c r="H265" s="1155"/>
      <c r="I265" s="438"/>
      <c r="J265" s="445"/>
      <c r="K265" s="438"/>
      <c r="L265" s="446"/>
      <c r="M265" s="443" t="str">
        <f t="shared" si="6"/>
        <v/>
      </c>
      <c r="N265" s="444" t="str">
        <f t="shared" si="7"/>
        <v/>
      </c>
      <c r="O265" s="438"/>
      <c r="Q265" s="429"/>
    </row>
    <row r="266" spans="1:17" x14ac:dyDescent="0.25">
      <c r="A266" s="429"/>
      <c r="C266" s="438"/>
      <c r="D266" s="1155"/>
      <c r="E266" s="1155"/>
      <c r="F266" s="438"/>
      <c r="G266" s="1155"/>
      <c r="H266" s="1155"/>
      <c r="I266" s="438"/>
      <c r="J266" s="445"/>
      <c r="K266" s="438"/>
      <c r="L266" s="446"/>
      <c r="M266" s="443" t="str">
        <f t="shared" si="6"/>
        <v/>
      </c>
      <c r="N266" s="444" t="str">
        <f t="shared" si="7"/>
        <v/>
      </c>
      <c r="O266" s="438"/>
      <c r="Q266" s="429"/>
    </row>
    <row r="267" spans="1:17" x14ac:dyDescent="0.25">
      <c r="A267" s="429"/>
      <c r="C267" s="438"/>
      <c r="D267" s="1155"/>
      <c r="E267" s="1155"/>
      <c r="F267" s="438"/>
      <c r="G267" s="1155"/>
      <c r="H267" s="1155"/>
      <c r="I267" s="438"/>
      <c r="J267" s="445"/>
      <c r="K267" s="438"/>
      <c r="L267" s="446"/>
      <c r="M267" s="443" t="str">
        <f t="shared" si="6"/>
        <v/>
      </c>
      <c r="N267" s="444" t="str">
        <f t="shared" si="7"/>
        <v/>
      </c>
      <c r="O267" s="438"/>
      <c r="Q267" s="429"/>
    </row>
    <row r="268" spans="1:17" x14ac:dyDescent="0.25">
      <c r="A268" s="429"/>
      <c r="C268" s="438"/>
      <c r="D268" s="1155"/>
      <c r="E268" s="1155"/>
      <c r="F268" s="438"/>
      <c r="G268" s="1155"/>
      <c r="H268" s="1155"/>
      <c r="I268" s="438"/>
      <c r="J268" s="445"/>
      <c r="K268" s="438"/>
      <c r="L268" s="446"/>
      <c r="M268" s="443" t="str">
        <f t="shared" si="6"/>
        <v/>
      </c>
      <c r="N268" s="444" t="str">
        <f t="shared" si="7"/>
        <v/>
      </c>
      <c r="O268" s="438"/>
      <c r="Q268" s="429"/>
    </row>
    <row r="269" spans="1:17" x14ac:dyDescent="0.25">
      <c r="A269" s="429"/>
      <c r="C269" s="438"/>
      <c r="D269" s="1155"/>
      <c r="E269" s="1155"/>
      <c r="F269" s="438"/>
      <c r="G269" s="1155"/>
      <c r="H269" s="1155"/>
      <c r="I269" s="438"/>
      <c r="J269" s="445"/>
      <c r="K269" s="438"/>
      <c r="L269" s="446"/>
      <c r="M269" s="443" t="str">
        <f t="shared" si="6"/>
        <v/>
      </c>
      <c r="N269" s="444" t="str">
        <f t="shared" si="7"/>
        <v/>
      </c>
      <c r="O269" s="438"/>
      <c r="Q269" s="429"/>
    </row>
    <row r="270" spans="1:17" x14ac:dyDescent="0.25">
      <c r="A270" s="429"/>
      <c r="C270" s="438"/>
      <c r="D270" s="1155"/>
      <c r="E270" s="1155"/>
      <c r="F270" s="438"/>
      <c r="G270" s="1155"/>
      <c r="H270" s="1155"/>
      <c r="I270" s="438"/>
      <c r="J270" s="445"/>
      <c r="K270" s="438"/>
      <c r="L270" s="446"/>
      <c r="M270" s="443" t="str">
        <f t="shared" si="6"/>
        <v/>
      </c>
      <c r="N270" s="444" t="str">
        <f t="shared" si="7"/>
        <v/>
      </c>
      <c r="O270" s="438"/>
      <c r="Q270" s="429"/>
    </row>
    <row r="271" spans="1:17" x14ac:dyDescent="0.25">
      <c r="A271" s="429"/>
      <c r="C271" s="438"/>
      <c r="D271" s="1155"/>
      <c r="E271" s="1155"/>
      <c r="F271" s="438"/>
      <c r="G271" s="1155"/>
      <c r="H271" s="1155"/>
      <c r="I271" s="438"/>
      <c r="J271" s="445"/>
      <c r="K271" s="438"/>
      <c r="L271" s="446"/>
      <c r="M271" s="443" t="str">
        <f t="shared" si="6"/>
        <v/>
      </c>
      <c r="N271" s="444" t="str">
        <f t="shared" si="7"/>
        <v/>
      </c>
      <c r="O271" s="438"/>
      <c r="Q271" s="429"/>
    </row>
    <row r="272" spans="1:17" x14ac:dyDescent="0.25">
      <c r="A272" s="429"/>
      <c r="C272" s="438"/>
      <c r="D272" s="1155"/>
      <c r="E272" s="1155"/>
      <c r="F272" s="438"/>
      <c r="G272" s="1155"/>
      <c r="H272" s="1155"/>
      <c r="I272" s="438"/>
      <c r="J272" s="445"/>
      <c r="K272" s="438"/>
      <c r="L272" s="446"/>
      <c r="M272" s="443" t="str">
        <f t="shared" si="6"/>
        <v/>
      </c>
      <c r="N272" s="444" t="str">
        <f t="shared" si="7"/>
        <v/>
      </c>
      <c r="O272" s="438"/>
      <c r="Q272" s="429"/>
    </row>
    <row r="273" spans="1:17" x14ac:dyDescent="0.25">
      <c r="A273" s="429"/>
      <c r="C273" s="438"/>
      <c r="D273" s="1155"/>
      <c r="E273" s="1155"/>
      <c r="F273" s="438"/>
      <c r="G273" s="1155"/>
      <c r="H273" s="1155"/>
      <c r="I273" s="438"/>
      <c r="J273" s="445"/>
      <c r="K273" s="438"/>
      <c r="L273" s="446"/>
      <c r="M273" s="443" t="str">
        <f t="shared" si="6"/>
        <v/>
      </c>
      <c r="N273" s="444" t="str">
        <f t="shared" si="7"/>
        <v/>
      </c>
      <c r="O273" s="438"/>
      <c r="Q273" s="429"/>
    </row>
    <row r="274" spans="1:17" x14ac:dyDescent="0.25">
      <c r="A274" s="429"/>
      <c r="C274" s="438"/>
      <c r="D274" s="1155"/>
      <c r="E274" s="1155"/>
      <c r="F274" s="438"/>
      <c r="G274" s="1155"/>
      <c r="H274" s="1155"/>
      <c r="I274" s="438"/>
      <c r="J274" s="445"/>
      <c r="K274" s="438"/>
      <c r="L274" s="446"/>
      <c r="M274" s="443" t="str">
        <f t="shared" si="6"/>
        <v/>
      </c>
      <c r="N274" s="444" t="str">
        <f t="shared" si="7"/>
        <v/>
      </c>
      <c r="O274" s="438"/>
      <c r="Q274" s="429"/>
    </row>
    <row r="275" spans="1:17" x14ac:dyDescent="0.25">
      <c r="A275" s="429"/>
      <c r="C275" s="438"/>
      <c r="D275" s="1155"/>
      <c r="E275" s="1155"/>
      <c r="F275" s="438"/>
      <c r="G275" s="1155"/>
      <c r="H275" s="1155"/>
      <c r="I275" s="438"/>
      <c r="J275" s="445"/>
      <c r="K275" s="438"/>
      <c r="L275" s="446"/>
      <c r="M275" s="443" t="str">
        <f t="shared" si="6"/>
        <v/>
      </c>
      <c r="N275" s="444" t="str">
        <f t="shared" si="7"/>
        <v/>
      </c>
      <c r="O275" s="438"/>
      <c r="Q275" s="429"/>
    </row>
    <row r="276" spans="1:17" x14ac:dyDescent="0.25">
      <c r="A276" s="429"/>
      <c r="C276" s="438"/>
      <c r="D276" s="1155"/>
      <c r="E276" s="1155"/>
      <c r="F276" s="438"/>
      <c r="G276" s="1155"/>
      <c r="H276" s="1155"/>
      <c r="I276" s="438"/>
      <c r="J276" s="445"/>
      <c r="K276" s="438"/>
      <c r="L276" s="446"/>
      <c r="M276" s="443" t="str">
        <f t="shared" si="6"/>
        <v/>
      </c>
      <c r="N276" s="444" t="str">
        <f t="shared" si="7"/>
        <v/>
      </c>
      <c r="O276" s="438"/>
      <c r="Q276" s="429"/>
    </row>
    <row r="277" spans="1:17" x14ac:dyDescent="0.25">
      <c r="A277" s="429"/>
      <c r="C277" s="438"/>
      <c r="D277" s="1155"/>
      <c r="E277" s="1155"/>
      <c r="F277" s="438"/>
      <c r="G277" s="1155"/>
      <c r="H277" s="1155"/>
      <c r="I277" s="438"/>
      <c r="J277" s="445"/>
      <c r="K277" s="438"/>
      <c r="L277" s="446"/>
      <c r="M277" s="443" t="str">
        <f t="shared" si="6"/>
        <v/>
      </c>
      <c r="N277" s="444" t="str">
        <f t="shared" si="7"/>
        <v/>
      </c>
      <c r="O277" s="438"/>
      <c r="Q277" s="429"/>
    </row>
    <row r="278" spans="1:17" x14ac:dyDescent="0.25">
      <c r="A278" s="429"/>
      <c r="C278" s="438"/>
      <c r="D278" s="1155"/>
      <c r="E278" s="1155"/>
      <c r="F278" s="438"/>
      <c r="G278" s="1155"/>
      <c r="H278" s="1155"/>
      <c r="I278" s="438"/>
      <c r="J278" s="445"/>
      <c r="K278" s="438"/>
      <c r="L278" s="446"/>
      <c r="M278" s="443" t="str">
        <f t="shared" si="6"/>
        <v/>
      </c>
      <c r="N278" s="444" t="str">
        <f t="shared" si="7"/>
        <v/>
      </c>
      <c r="O278" s="438"/>
      <c r="Q278" s="429"/>
    </row>
    <row r="279" spans="1:17" x14ac:dyDescent="0.25">
      <c r="A279" s="429"/>
      <c r="C279" s="438"/>
      <c r="D279" s="1155"/>
      <c r="E279" s="1155"/>
      <c r="F279" s="438"/>
      <c r="G279" s="1155"/>
      <c r="H279" s="1155"/>
      <c r="I279" s="438"/>
      <c r="J279" s="445"/>
      <c r="K279" s="438"/>
      <c r="L279" s="446"/>
      <c r="M279" s="443" t="str">
        <f t="shared" si="6"/>
        <v/>
      </c>
      <c r="N279" s="444" t="str">
        <f t="shared" si="7"/>
        <v/>
      </c>
      <c r="O279" s="438"/>
      <c r="Q279" s="429"/>
    </row>
    <row r="280" spans="1:17" x14ac:dyDescent="0.25">
      <c r="A280" s="429"/>
      <c r="C280" s="438"/>
      <c r="D280" s="1155"/>
      <c r="E280" s="1155"/>
      <c r="F280" s="438"/>
      <c r="G280" s="1155"/>
      <c r="H280" s="1155"/>
      <c r="I280" s="438"/>
      <c r="J280" s="445"/>
      <c r="K280" s="438"/>
      <c r="L280" s="446"/>
      <c r="M280" s="443" t="str">
        <f t="shared" si="6"/>
        <v/>
      </c>
      <c r="N280" s="444" t="str">
        <f t="shared" si="7"/>
        <v/>
      </c>
      <c r="O280" s="438"/>
      <c r="Q280" s="429"/>
    </row>
    <row r="281" spans="1:17" x14ac:dyDescent="0.25">
      <c r="A281" s="429"/>
      <c r="C281" s="438"/>
      <c r="D281" s="1155"/>
      <c r="E281" s="1155"/>
      <c r="F281" s="438"/>
      <c r="G281" s="1155"/>
      <c r="H281" s="1155"/>
      <c r="I281" s="438"/>
      <c r="J281" s="445"/>
      <c r="K281" s="438"/>
      <c r="L281" s="446"/>
      <c r="M281" s="443" t="str">
        <f t="shared" si="6"/>
        <v/>
      </c>
      <c r="N281" s="444" t="str">
        <f t="shared" si="7"/>
        <v/>
      </c>
      <c r="O281" s="438"/>
      <c r="Q281" s="429"/>
    </row>
    <row r="282" spans="1:17" x14ac:dyDescent="0.25">
      <c r="A282" s="429"/>
      <c r="C282" s="438"/>
      <c r="D282" s="1155"/>
      <c r="E282" s="1155"/>
      <c r="F282" s="438"/>
      <c r="G282" s="1155"/>
      <c r="H282" s="1155"/>
      <c r="I282" s="438"/>
      <c r="J282" s="445"/>
      <c r="K282" s="438"/>
      <c r="L282" s="446"/>
      <c r="M282" s="443" t="str">
        <f t="shared" si="6"/>
        <v/>
      </c>
      <c r="N282" s="444" t="str">
        <f t="shared" si="7"/>
        <v/>
      </c>
      <c r="O282" s="438"/>
      <c r="Q282" s="429"/>
    </row>
    <row r="283" spans="1:17" x14ac:dyDescent="0.25">
      <c r="A283" s="429"/>
      <c r="C283" s="438"/>
      <c r="D283" s="1155"/>
      <c r="E283" s="1155"/>
      <c r="F283" s="438"/>
      <c r="G283" s="1155"/>
      <c r="H283" s="1155"/>
      <c r="I283" s="438"/>
      <c r="J283" s="445"/>
      <c r="K283" s="438"/>
      <c r="L283" s="446"/>
      <c r="M283" s="443" t="str">
        <f t="shared" si="6"/>
        <v/>
      </c>
      <c r="N283" s="444" t="str">
        <f t="shared" si="7"/>
        <v/>
      </c>
      <c r="O283" s="438"/>
      <c r="Q283" s="429"/>
    </row>
    <row r="284" spans="1:17" x14ac:dyDescent="0.25">
      <c r="A284" s="429"/>
      <c r="C284" s="438"/>
      <c r="D284" s="1155"/>
      <c r="E284" s="1155"/>
      <c r="F284" s="438"/>
      <c r="G284" s="1155"/>
      <c r="H284" s="1155"/>
      <c r="I284" s="438"/>
      <c r="J284" s="445"/>
      <c r="K284" s="438"/>
      <c r="L284" s="446"/>
      <c r="M284" s="443" t="str">
        <f t="shared" si="6"/>
        <v/>
      </c>
      <c r="N284" s="444" t="str">
        <f t="shared" si="7"/>
        <v/>
      </c>
      <c r="O284" s="438"/>
      <c r="Q284" s="429"/>
    </row>
    <row r="285" spans="1:17" x14ac:dyDescent="0.25">
      <c r="A285" s="429"/>
      <c r="C285" s="438"/>
      <c r="D285" s="1155"/>
      <c r="E285" s="1155"/>
      <c r="F285" s="438"/>
      <c r="G285" s="1155"/>
      <c r="H285" s="1155"/>
      <c r="I285" s="438"/>
      <c r="J285" s="445"/>
      <c r="K285" s="438"/>
      <c r="L285" s="446"/>
      <c r="M285" s="443" t="str">
        <f t="shared" si="6"/>
        <v/>
      </c>
      <c r="N285" s="444" t="str">
        <f t="shared" si="7"/>
        <v/>
      </c>
      <c r="O285" s="438"/>
      <c r="Q285" s="429"/>
    </row>
    <row r="286" spans="1:17" x14ac:dyDescent="0.25">
      <c r="A286" s="429"/>
      <c r="C286" s="438"/>
      <c r="D286" s="1155"/>
      <c r="E286" s="1155"/>
      <c r="F286" s="438"/>
      <c r="G286" s="1155"/>
      <c r="H286" s="1155"/>
      <c r="I286" s="438"/>
      <c r="J286" s="445"/>
      <c r="K286" s="438"/>
      <c r="L286" s="446"/>
      <c r="M286" s="443" t="str">
        <f t="shared" si="6"/>
        <v/>
      </c>
      <c r="N286" s="444" t="str">
        <f t="shared" si="7"/>
        <v/>
      </c>
      <c r="O286" s="438"/>
      <c r="Q286" s="429"/>
    </row>
    <row r="287" spans="1:17" x14ac:dyDescent="0.25">
      <c r="A287" s="429"/>
      <c r="C287" s="438"/>
      <c r="D287" s="1155"/>
      <c r="E287" s="1155"/>
      <c r="F287" s="438"/>
      <c r="G287" s="1155"/>
      <c r="H287" s="1155"/>
      <c r="I287" s="438"/>
      <c r="J287" s="445"/>
      <c r="K287" s="438"/>
      <c r="L287" s="446"/>
      <c r="M287" s="443" t="str">
        <f t="shared" si="6"/>
        <v/>
      </c>
      <c r="N287" s="444" t="str">
        <f t="shared" si="7"/>
        <v/>
      </c>
      <c r="O287" s="438"/>
      <c r="Q287" s="429"/>
    </row>
    <row r="288" spans="1:17" x14ac:dyDescent="0.25">
      <c r="A288" s="429"/>
      <c r="C288" s="438"/>
      <c r="D288" s="1155"/>
      <c r="E288" s="1155"/>
      <c r="F288" s="438"/>
      <c r="G288" s="1155"/>
      <c r="H288" s="1155"/>
      <c r="I288" s="438"/>
      <c r="J288" s="445"/>
      <c r="K288" s="438"/>
      <c r="L288" s="446"/>
      <c r="M288" s="443" t="str">
        <f t="shared" si="6"/>
        <v/>
      </c>
      <c r="N288" s="444" t="str">
        <f t="shared" si="7"/>
        <v/>
      </c>
      <c r="O288" s="438"/>
      <c r="Q288" s="429"/>
    </row>
    <row r="289" spans="1:17" x14ac:dyDescent="0.25">
      <c r="A289" s="429"/>
      <c r="C289" s="438"/>
      <c r="D289" s="1155"/>
      <c r="E289" s="1155"/>
      <c r="F289" s="438"/>
      <c r="G289" s="1155"/>
      <c r="H289" s="1155"/>
      <c r="I289" s="438"/>
      <c r="J289" s="445"/>
      <c r="K289" s="438"/>
      <c r="L289" s="446"/>
      <c r="M289" s="443" t="str">
        <f t="shared" si="6"/>
        <v/>
      </c>
      <c r="N289" s="444" t="str">
        <f t="shared" si="7"/>
        <v/>
      </c>
      <c r="O289" s="438"/>
      <c r="Q289" s="429"/>
    </row>
    <row r="290" spans="1:17" x14ac:dyDescent="0.25">
      <c r="A290" s="429"/>
      <c r="C290" s="438"/>
      <c r="D290" s="1155"/>
      <c r="E290" s="1155"/>
      <c r="F290" s="438"/>
      <c r="G290" s="1155"/>
      <c r="H290" s="1155"/>
      <c r="I290" s="438"/>
      <c r="J290" s="445"/>
      <c r="K290" s="438"/>
      <c r="L290" s="446"/>
      <c r="M290" s="443" t="str">
        <f t="shared" si="6"/>
        <v/>
      </c>
      <c r="N290" s="444" t="str">
        <f t="shared" si="7"/>
        <v/>
      </c>
      <c r="O290" s="438"/>
      <c r="Q290" s="429"/>
    </row>
    <row r="291" spans="1:17" x14ac:dyDescent="0.25">
      <c r="A291" s="429"/>
      <c r="C291" s="438"/>
      <c r="D291" s="1155"/>
      <c r="E291" s="1155"/>
      <c r="F291" s="438"/>
      <c r="G291" s="1155"/>
      <c r="H291" s="1155"/>
      <c r="I291" s="438"/>
      <c r="J291" s="445"/>
      <c r="K291" s="438"/>
      <c r="L291" s="446"/>
      <c r="M291" s="443" t="str">
        <f t="shared" si="6"/>
        <v/>
      </c>
      <c r="N291" s="444" t="str">
        <f t="shared" si="7"/>
        <v/>
      </c>
      <c r="O291" s="438"/>
      <c r="Q291" s="429"/>
    </row>
    <row r="292" spans="1:17" x14ac:dyDescent="0.25">
      <c r="A292" s="429"/>
      <c r="C292" s="438"/>
      <c r="D292" s="1155"/>
      <c r="E292" s="1155"/>
      <c r="F292" s="438"/>
      <c r="G292" s="1155"/>
      <c r="H292" s="1155"/>
      <c r="I292" s="438"/>
      <c r="J292" s="445"/>
      <c r="K292" s="438"/>
      <c r="L292" s="446"/>
      <c r="M292" s="443" t="str">
        <f t="shared" si="6"/>
        <v/>
      </c>
      <c r="N292" s="444" t="str">
        <f t="shared" si="7"/>
        <v/>
      </c>
      <c r="O292" s="438"/>
      <c r="Q292" s="429"/>
    </row>
    <row r="293" spans="1:17" x14ac:dyDescent="0.25">
      <c r="A293" s="429"/>
      <c r="C293" s="438"/>
      <c r="D293" s="1155"/>
      <c r="E293" s="1155"/>
      <c r="F293" s="438"/>
      <c r="G293" s="1155"/>
      <c r="H293" s="1155"/>
      <c r="I293" s="438"/>
      <c r="J293" s="445"/>
      <c r="K293" s="438"/>
      <c r="L293" s="446"/>
      <c r="M293" s="443" t="str">
        <f t="shared" si="6"/>
        <v/>
      </c>
      <c r="N293" s="444" t="str">
        <f t="shared" si="7"/>
        <v/>
      </c>
      <c r="O293" s="438"/>
      <c r="Q293" s="429"/>
    </row>
    <row r="294" spans="1:17" x14ac:dyDescent="0.25">
      <c r="A294" s="429"/>
      <c r="C294" s="438"/>
      <c r="D294" s="1155"/>
      <c r="E294" s="1155"/>
      <c r="F294" s="438"/>
      <c r="G294" s="1155"/>
      <c r="H294" s="1155"/>
      <c r="I294" s="438"/>
      <c r="J294" s="445"/>
      <c r="K294" s="438"/>
      <c r="L294" s="446"/>
      <c r="M294" s="443" t="str">
        <f t="shared" si="6"/>
        <v/>
      </c>
      <c r="N294" s="444" t="str">
        <f t="shared" si="7"/>
        <v/>
      </c>
      <c r="O294" s="438"/>
      <c r="Q294" s="429"/>
    </row>
    <row r="295" spans="1:17" x14ac:dyDescent="0.25">
      <c r="A295" s="429"/>
      <c r="C295" s="438"/>
      <c r="D295" s="1155"/>
      <c r="E295" s="1155"/>
      <c r="F295" s="438"/>
      <c r="G295" s="1155"/>
      <c r="H295" s="1155"/>
      <c r="I295" s="438"/>
      <c r="J295" s="445"/>
      <c r="K295" s="438"/>
      <c r="L295" s="446"/>
      <c r="M295" s="443" t="str">
        <f t="shared" si="6"/>
        <v/>
      </c>
      <c r="N295" s="444" t="str">
        <f t="shared" si="7"/>
        <v/>
      </c>
      <c r="O295" s="438"/>
      <c r="Q295" s="429"/>
    </row>
    <row r="296" spans="1:17" x14ac:dyDescent="0.25">
      <c r="A296" s="429"/>
      <c r="C296" s="438"/>
      <c r="D296" s="1155"/>
      <c r="E296" s="1155"/>
      <c r="F296" s="438"/>
      <c r="G296" s="1155"/>
      <c r="H296" s="1155"/>
      <c r="I296" s="438"/>
      <c r="J296" s="445"/>
      <c r="K296" s="438"/>
      <c r="L296" s="446"/>
      <c r="M296" s="443" t="str">
        <f t="shared" si="6"/>
        <v/>
      </c>
      <c r="N296" s="444" t="str">
        <f t="shared" si="7"/>
        <v/>
      </c>
      <c r="O296" s="438"/>
      <c r="Q296" s="429"/>
    </row>
    <row r="297" spans="1:17" x14ac:dyDescent="0.25">
      <c r="A297" s="429"/>
      <c r="C297" s="438"/>
      <c r="D297" s="1155"/>
      <c r="E297" s="1155"/>
      <c r="F297" s="438"/>
      <c r="G297" s="1155"/>
      <c r="H297" s="1155"/>
      <c r="I297" s="438"/>
      <c r="J297" s="445"/>
      <c r="K297" s="438"/>
      <c r="L297" s="446"/>
      <c r="M297" s="443" t="str">
        <f t="shared" si="6"/>
        <v/>
      </c>
      <c r="N297" s="444" t="str">
        <f t="shared" si="7"/>
        <v/>
      </c>
      <c r="O297" s="438"/>
      <c r="Q297" s="429"/>
    </row>
    <row r="298" spans="1:17" x14ac:dyDescent="0.25">
      <c r="A298" s="429"/>
      <c r="C298" s="438"/>
      <c r="D298" s="1155"/>
      <c r="E298" s="1155"/>
      <c r="F298" s="438"/>
      <c r="G298" s="1155"/>
      <c r="H298" s="1155"/>
      <c r="I298" s="438"/>
      <c r="J298" s="445"/>
      <c r="K298" s="438"/>
      <c r="L298" s="446"/>
      <c r="M298" s="443" t="str">
        <f t="shared" si="6"/>
        <v/>
      </c>
      <c r="N298" s="444" t="str">
        <f t="shared" si="7"/>
        <v/>
      </c>
      <c r="O298" s="438"/>
      <c r="Q298" s="429"/>
    </row>
    <row r="299" spans="1:17" x14ac:dyDescent="0.25">
      <c r="A299" s="429"/>
      <c r="C299" s="438"/>
      <c r="D299" s="1155"/>
      <c r="E299" s="1155"/>
      <c r="F299" s="438"/>
      <c r="G299" s="1155"/>
      <c r="H299" s="1155"/>
      <c r="I299" s="438"/>
      <c r="J299" s="445"/>
      <c r="K299" s="438"/>
      <c r="L299" s="446"/>
      <c r="M299" s="443" t="str">
        <f t="shared" si="6"/>
        <v/>
      </c>
      <c r="N299" s="444" t="str">
        <f t="shared" si="7"/>
        <v/>
      </c>
      <c r="O299" s="438"/>
      <c r="Q299" s="429"/>
    </row>
    <row r="300" spans="1:17" x14ac:dyDescent="0.25">
      <c r="A300" s="429"/>
      <c r="C300" s="438"/>
      <c r="D300" s="1155"/>
      <c r="E300" s="1155"/>
      <c r="F300" s="438"/>
      <c r="G300" s="1155"/>
      <c r="H300" s="1155"/>
      <c r="I300" s="438"/>
      <c r="J300" s="445"/>
      <c r="K300" s="438"/>
      <c r="L300" s="446"/>
      <c r="M300" s="443" t="str">
        <f t="shared" si="6"/>
        <v/>
      </c>
      <c r="N300" s="444" t="str">
        <f t="shared" si="7"/>
        <v/>
      </c>
      <c r="O300" s="438"/>
      <c r="Q300" s="429"/>
    </row>
    <row r="301" spans="1:17" x14ac:dyDescent="0.25">
      <c r="A301" s="429"/>
      <c r="C301" s="438"/>
      <c r="D301" s="1155"/>
      <c r="E301" s="1155"/>
      <c r="F301" s="438"/>
      <c r="G301" s="1155"/>
      <c r="H301" s="1155"/>
      <c r="I301" s="438"/>
      <c r="J301" s="445"/>
      <c r="K301" s="438"/>
      <c r="L301" s="446"/>
      <c r="M301" s="443" t="str">
        <f t="shared" si="6"/>
        <v/>
      </c>
      <c r="N301" s="444" t="str">
        <f t="shared" si="7"/>
        <v/>
      </c>
      <c r="O301" s="438"/>
      <c r="Q301" s="429"/>
    </row>
    <row r="302" spans="1:17" x14ac:dyDescent="0.25">
      <c r="A302" s="429"/>
      <c r="C302" s="438"/>
      <c r="D302" s="1155"/>
      <c r="E302" s="1155"/>
      <c r="F302" s="438"/>
      <c r="G302" s="1155"/>
      <c r="H302" s="1155"/>
      <c r="I302" s="438"/>
      <c r="J302" s="445"/>
      <c r="K302" s="438"/>
      <c r="L302" s="446"/>
      <c r="M302" s="443" t="str">
        <f t="shared" si="6"/>
        <v/>
      </c>
      <c r="N302" s="444" t="str">
        <f t="shared" si="7"/>
        <v/>
      </c>
      <c r="O302" s="438"/>
      <c r="Q302" s="429"/>
    </row>
    <row r="303" spans="1:17" x14ac:dyDescent="0.25">
      <c r="A303" s="429"/>
      <c r="C303" s="438"/>
      <c r="D303" s="1155"/>
      <c r="E303" s="1155"/>
      <c r="F303" s="438"/>
      <c r="G303" s="1155"/>
      <c r="H303" s="1155"/>
      <c r="I303" s="438"/>
      <c r="J303" s="445"/>
      <c r="K303" s="438"/>
      <c r="L303" s="446"/>
      <c r="M303" s="443" t="str">
        <f t="shared" si="6"/>
        <v/>
      </c>
      <c r="N303" s="444" t="str">
        <f t="shared" si="7"/>
        <v/>
      </c>
      <c r="O303" s="438"/>
      <c r="Q303" s="429"/>
    </row>
    <row r="304" spans="1:17" x14ac:dyDescent="0.25">
      <c r="A304" s="429"/>
      <c r="C304" s="438"/>
      <c r="D304" s="1155"/>
      <c r="E304" s="1155"/>
      <c r="F304" s="438"/>
      <c r="G304" s="1155"/>
      <c r="H304" s="1155"/>
      <c r="I304" s="438"/>
      <c r="J304" s="445"/>
      <c r="K304" s="438"/>
      <c r="L304" s="446"/>
      <c r="M304" s="443" t="str">
        <f t="shared" si="6"/>
        <v/>
      </c>
      <c r="N304" s="444" t="str">
        <f t="shared" si="7"/>
        <v/>
      </c>
      <c r="O304" s="438"/>
      <c r="Q304" s="429"/>
    </row>
    <row r="305" spans="1:17" x14ac:dyDescent="0.25">
      <c r="A305" s="429"/>
      <c r="C305" s="438"/>
      <c r="D305" s="1155"/>
      <c r="E305" s="1155"/>
      <c r="F305" s="438"/>
      <c r="G305" s="1155"/>
      <c r="H305" s="1155"/>
      <c r="I305" s="438"/>
      <c r="J305" s="445"/>
      <c r="K305" s="438"/>
      <c r="L305" s="446"/>
      <c r="M305" s="443" t="str">
        <f t="shared" si="6"/>
        <v/>
      </c>
      <c r="N305" s="444" t="str">
        <f t="shared" si="7"/>
        <v/>
      </c>
      <c r="O305" s="438"/>
      <c r="Q305" s="429"/>
    </row>
    <row r="306" spans="1:17" x14ac:dyDescent="0.25">
      <c r="A306" s="429"/>
      <c r="C306" s="438"/>
      <c r="D306" s="1155"/>
      <c r="E306" s="1155"/>
      <c r="F306" s="438"/>
      <c r="G306" s="1155"/>
      <c r="H306" s="1155"/>
      <c r="I306" s="438"/>
      <c r="J306" s="445"/>
      <c r="K306" s="438"/>
      <c r="L306" s="446"/>
      <c r="M306" s="443" t="str">
        <f t="shared" ref="M306:M348" si="8">IF(K306="","", INDEX(CNTR_EFListSelected,MATCH(K306,CORSIA_FuelsList,0)))</f>
        <v/>
      </c>
      <c r="N306" s="444" t="str">
        <f t="shared" si="7"/>
        <v/>
      </c>
      <c r="O306" s="438"/>
      <c r="Q306" s="429"/>
    </row>
    <row r="307" spans="1:17" x14ac:dyDescent="0.25">
      <c r="A307" s="429"/>
      <c r="C307" s="438"/>
      <c r="D307" s="1155"/>
      <c r="E307" s="1155"/>
      <c r="F307" s="438"/>
      <c r="G307" s="1155"/>
      <c r="H307" s="1155"/>
      <c r="I307" s="438"/>
      <c r="J307" s="445"/>
      <c r="K307" s="438"/>
      <c r="L307" s="446"/>
      <c r="M307" s="443" t="str">
        <f t="shared" si="8"/>
        <v/>
      </c>
      <c r="N307" s="444" t="str">
        <f t="shared" ref="N307:N348" si="9">IF(COUNT(L307:M307)=2,L307*M307,"")</f>
        <v/>
      </c>
      <c r="O307" s="438"/>
      <c r="Q307" s="429"/>
    </row>
    <row r="308" spans="1:17" x14ac:dyDescent="0.25">
      <c r="A308" s="429"/>
      <c r="C308" s="438"/>
      <c r="D308" s="1155"/>
      <c r="E308" s="1155"/>
      <c r="F308" s="438"/>
      <c r="G308" s="1155"/>
      <c r="H308" s="1155"/>
      <c r="I308" s="438"/>
      <c r="J308" s="445"/>
      <c r="K308" s="438"/>
      <c r="L308" s="446"/>
      <c r="M308" s="443" t="str">
        <f t="shared" si="8"/>
        <v/>
      </c>
      <c r="N308" s="444" t="str">
        <f t="shared" si="9"/>
        <v/>
      </c>
      <c r="O308" s="438"/>
      <c r="Q308" s="429"/>
    </row>
    <row r="309" spans="1:17" x14ac:dyDescent="0.25">
      <c r="A309" s="429"/>
      <c r="C309" s="438"/>
      <c r="D309" s="1155"/>
      <c r="E309" s="1155"/>
      <c r="F309" s="438"/>
      <c r="G309" s="1155"/>
      <c r="H309" s="1155"/>
      <c r="I309" s="438"/>
      <c r="J309" s="445"/>
      <c r="K309" s="438"/>
      <c r="L309" s="446"/>
      <c r="M309" s="443" t="str">
        <f t="shared" si="8"/>
        <v/>
      </c>
      <c r="N309" s="444" t="str">
        <f t="shared" si="9"/>
        <v/>
      </c>
      <c r="O309" s="438"/>
      <c r="Q309" s="429"/>
    </row>
    <row r="310" spans="1:17" x14ac:dyDescent="0.25">
      <c r="A310" s="429"/>
      <c r="C310" s="438"/>
      <c r="D310" s="1155"/>
      <c r="E310" s="1155"/>
      <c r="F310" s="438"/>
      <c r="G310" s="1155"/>
      <c r="H310" s="1155"/>
      <c r="I310" s="438"/>
      <c r="J310" s="445"/>
      <c r="K310" s="438"/>
      <c r="L310" s="446"/>
      <c r="M310" s="443" t="str">
        <f t="shared" si="8"/>
        <v/>
      </c>
      <c r="N310" s="444" t="str">
        <f t="shared" si="9"/>
        <v/>
      </c>
      <c r="O310" s="438"/>
      <c r="Q310" s="429"/>
    </row>
    <row r="311" spans="1:17" x14ac:dyDescent="0.25">
      <c r="A311" s="429"/>
      <c r="C311" s="438"/>
      <c r="D311" s="1155"/>
      <c r="E311" s="1155"/>
      <c r="F311" s="438"/>
      <c r="G311" s="1155"/>
      <c r="H311" s="1155"/>
      <c r="I311" s="438"/>
      <c r="J311" s="445"/>
      <c r="K311" s="438"/>
      <c r="L311" s="446"/>
      <c r="M311" s="443" t="str">
        <f t="shared" si="8"/>
        <v/>
      </c>
      <c r="N311" s="444" t="str">
        <f t="shared" si="9"/>
        <v/>
      </c>
      <c r="O311" s="438"/>
      <c r="Q311" s="429"/>
    </row>
    <row r="312" spans="1:17" x14ac:dyDescent="0.25">
      <c r="A312" s="429"/>
      <c r="C312" s="438"/>
      <c r="D312" s="1155"/>
      <c r="E312" s="1155"/>
      <c r="F312" s="438"/>
      <c r="G312" s="1155"/>
      <c r="H312" s="1155"/>
      <c r="I312" s="438"/>
      <c r="J312" s="445"/>
      <c r="K312" s="438"/>
      <c r="L312" s="446"/>
      <c r="M312" s="443" t="str">
        <f t="shared" si="8"/>
        <v/>
      </c>
      <c r="N312" s="444" t="str">
        <f t="shared" si="9"/>
        <v/>
      </c>
      <c r="O312" s="438"/>
      <c r="Q312" s="429"/>
    </row>
    <row r="313" spans="1:17" x14ac:dyDescent="0.25">
      <c r="A313" s="429"/>
      <c r="C313" s="438"/>
      <c r="D313" s="1155"/>
      <c r="E313" s="1155"/>
      <c r="F313" s="438"/>
      <c r="G313" s="1155"/>
      <c r="H313" s="1155"/>
      <c r="I313" s="438"/>
      <c r="J313" s="445"/>
      <c r="K313" s="438"/>
      <c r="L313" s="446"/>
      <c r="M313" s="443" t="str">
        <f t="shared" si="8"/>
        <v/>
      </c>
      <c r="N313" s="444" t="str">
        <f t="shared" si="9"/>
        <v/>
      </c>
      <c r="O313" s="438"/>
      <c r="Q313" s="429"/>
    </row>
    <row r="314" spans="1:17" x14ac:dyDescent="0.25">
      <c r="A314" s="429"/>
      <c r="C314" s="438"/>
      <c r="D314" s="1155"/>
      <c r="E314" s="1155"/>
      <c r="F314" s="438"/>
      <c r="G314" s="1155"/>
      <c r="H314" s="1155"/>
      <c r="I314" s="438"/>
      <c r="J314" s="445"/>
      <c r="K314" s="438"/>
      <c r="L314" s="446"/>
      <c r="M314" s="443" t="str">
        <f t="shared" si="8"/>
        <v/>
      </c>
      <c r="N314" s="444" t="str">
        <f t="shared" si="9"/>
        <v/>
      </c>
      <c r="O314" s="438"/>
      <c r="Q314" s="429"/>
    </row>
    <row r="315" spans="1:17" x14ac:dyDescent="0.25">
      <c r="A315" s="429"/>
      <c r="C315" s="438"/>
      <c r="D315" s="1155"/>
      <c r="E315" s="1155"/>
      <c r="F315" s="438"/>
      <c r="G315" s="1155"/>
      <c r="H315" s="1155"/>
      <c r="I315" s="438"/>
      <c r="J315" s="445"/>
      <c r="K315" s="438"/>
      <c r="L315" s="446"/>
      <c r="M315" s="443" t="str">
        <f t="shared" si="8"/>
        <v/>
      </c>
      <c r="N315" s="444" t="str">
        <f t="shared" si="9"/>
        <v/>
      </c>
      <c r="O315" s="438"/>
      <c r="Q315" s="429"/>
    </row>
    <row r="316" spans="1:17" x14ac:dyDescent="0.25">
      <c r="A316" s="429"/>
      <c r="C316" s="438"/>
      <c r="D316" s="1155"/>
      <c r="E316" s="1155"/>
      <c r="F316" s="438"/>
      <c r="G316" s="1155"/>
      <c r="H316" s="1155"/>
      <c r="I316" s="438"/>
      <c r="J316" s="445"/>
      <c r="K316" s="438"/>
      <c r="L316" s="446"/>
      <c r="M316" s="443" t="str">
        <f t="shared" si="8"/>
        <v/>
      </c>
      <c r="N316" s="444" t="str">
        <f t="shared" si="9"/>
        <v/>
      </c>
      <c r="O316" s="438"/>
      <c r="Q316" s="429"/>
    </row>
    <row r="317" spans="1:17" x14ac:dyDescent="0.25">
      <c r="A317" s="429"/>
      <c r="C317" s="438"/>
      <c r="D317" s="1155"/>
      <c r="E317" s="1155"/>
      <c r="F317" s="438"/>
      <c r="G317" s="1155"/>
      <c r="H317" s="1155"/>
      <c r="I317" s="438"/>
      <c r="J317" s="445"/>
      <c r="K317" s="438"/>
      <c r="L317" s="446"/>
      <c r="M317" s="443" t="str">
        <f t="shared" si="8"/>
        <v/>
      </c>
      <c r="N317" s="444" t="str">
        <f t="shared" si="9"/>
        <v/>
      </c>
      <c r="O317" s="438"/>
      <c r="Q317" s="429"/>
    </row>
    <row r="318" spans="1:17" x14ac:dyDescent="0.25">
      <c r="A318" s="429"/>
      <c r="C318" s="438"/>
      <c r="D318" s="1155"/>
      <c r="E318" s="1155"/>
      <c r="F318" s="438"/>
      <c r="G318" s="1155"/>
      <c r="H318" s="1155"/>
      <c r="I318" s="438"/>
      <c r="J318" s="445"/>
      <c r="K318" s="438"/>
      <c r="L318" s="446"/>
      <c r="M318" s="443" t="str">
        <f t="shared" si="8"/>
        <v/>
      </c>
      <c r="N318" s="444" t="str">
        <f t="shared" si="9"/>
        <v/>
      </c>
      <c r="O318" s="438"/>
      <c r="Q318" s="429"/>
    </row>
    <row r="319" spans="1:17" x14ac:dyDescent="0.25">
      <c r="A319" s="429"/>
      <c r="C319" s="438"/>
      <c r="D319" s="1155"/>
      <c r="E319" s="1155"/>
      <c r="F319" s="438"/>
      <c r="G319" s="1155"/>
      <c r="H319" s="1155"/>
      <c r="I319" s="438"/>
      <c r="J319" s="445"/>
      <c r="K319" s="438"/>
      <c r="L319" s="446"/>
      <c r="M319" s="443" t="str">
        <f t="shared" si="8"/>
        <v/>
      </c>
      <c r="N319" s="444" t="str">
        <f t="shared" si="9"/>
        <v/>
      </c>
      <c r="O319" s="438"/>
      <c r="Q319" s="429"/>
    </row>
    <row r="320" spans="1:17" x14ac:dyDescent="0.25">
      <c r="A320" s="429"/>
      <c r="C320" s="438"/>
      <c r="D320" s="1155"/>
      <c r="E320" s="1155"/>
      <c r="F320" s="438"/>
      <c r="G320" s="1155"/>
      <c r="H320" s="1155"/>
      <c r="I320" s="438"/>
      <c r="J320" s="445"/>
      <c r="K320" s="438"/>
      <c r="L320" s="446"/>
      <c r="M320" s="443" t="str">
        <f t="shared" si="8"/>
        <v/>
      </c>
      <c r="N320" s="444" t="str">
        <f t="shared" si="9"/>
        <v/>
      </c>
      <c r="O320" s="438"/>
      <c r="Q320" s="429"/>
    </row>
    <row r="321" spans="1:17" x14ac:dyDescent="0.25">
      <c r="A321" s="429"/>
      <c r="C321" s="438"/>
      <c r="D321" s="1155"/>
      <c r="E321" s="1155"/>
      <c r="F321" s="438"/>
      <c r="G321" s="1155"/>
      <c r="H321" s="1155"/>
      <c r="I321" s="438"/>
      <c r="J321" s="445"/>
      <c r="K321" s="438"/>
      <c r="L321" s="446"/>
      <c r="M321" s="443" t="str">
        <f t="shared" si="8"/>
        <v/>
      </c>
      <c r="N321" s="444" t="str">
        <f t="shared" si="9"/>
        <v/>
      </c>
      <c r="O321" s="438"/>
      <c r="Q321" s="429"/>
    </row>
    <row r="322" spans="1:17" x14ac:dyDescent="0.25">
      <c r="A322" s="429"/>
      <c r="C322" s="438"/>
      <c r="D322" s="1155"/>
      <c r="E322" s="1155"/>
      <c r="F322" s="438"/>
      <c r="G322" s="1155"/>
      <c r="H322" s="1155"/>
      <c r="I322" s="438"/>
      <c r="J322" s="445"/>
      <c r="K322" s="438"/>
      <c r="L322" s="446"/>
      <c r="M322" s="443" t="str">
        <f t="shared" si="8"/>
        <v/>
      </c>
      <c r="N322" s="444" t="str">
        <f t="shared" si="9"/>
        <v/>
      </c>
      <c r="O322" s="438"/>
      <c r="Q322" s="429"/>
    </row>
    <row r="323" spans="1:17" x14ac:dyDescent="0.25">
      <c r="A323" s="429"/>
      <c r="C323" s="438"/>
      <c r="D323" s="1155"/>
      <c r="E323" s="1155"/>
      <c r="F323" s="438"/>
      <c r="G323" s="1155"/>
      <c r="H323" s="1155"/>
      <c r="I323" s="438"/>
      <c r="J323" s="445"/>
      <c r="K323" s="438"/>
      <c r="L323" s="446"/>
      <c r="M323" s="443" t="str">
        <f t="shared" si="8"/>
        <v/>
      </c>
      <c r="N323" s="444" t="str">
        <f t="shared" si="9"/>
        <v/>
      </c>
      <c r="O323" s="438"/>
      <c r="Q323" s="429"/>
    </row>
    <row r="324" spans="1:17" x14ac:dyDescent="0.25">
      <c r="A324" s="429"/>
      <c r="C324" s="438"/>
      <c r="D324" s="1155"/>
      <c r="E324" s="1155"/>
      <c r="F324" s="438"/>
      <c r="G324" s="1155"/>
      <c r="H324" s="1155"/>
      <c r="I324" s="438"/>
      <c r="J324" s="445"/>
      <c r="K324" s="438"/>
      <c r="L324" s="446"/>
      <c r="M324" s="443" t="str">
        <f t="shared" si="8"/>
        <v/>
      </c>
      <c r="N324" s="444" t="str">
        <f t="shared" si="9"/>
        <v/>
      </c>
      <c r="O324" s="438"/>
      <c r="Q324" s="429"/>
    </row>
    <row r="325" spans="1:17" x14ac:dyDescent="0.25">
      <c r="A325" s="429"/>
      <c r="C325" s="438"/>
      <c r="D325" s="1155"/>
      <c r="E325" s="1155"/>
      <c r="F325" s="438"/>
      <c r="G325" s="1155"/>
      <c r="H325" s="1155"/>
      <c r="I325" s="438"/>
      <c r="J325" s="445"/>
      <c r="K325" s="438"/>
      <c r="L325" s="446"/>
      <c r="M325" s="443" t="str">
        <f t="shared" si="8"/>
        <v/>
      </c>
      <c r="N325" s="444" t="str">
        <f t="shared" si="9"/>
        <v/>
      </c>
      <c r="O325" s="438"/>
      <c r="Q325" s="429"/>
    </row>
    <row r="326" spans="1:17" x14ac:dyDescent="0.25">
      <c r="A326" s="429"/>
      <c r="C326" s="438"/>
      <c r="D326" s="1155"/>
      <c r="E326" s="1155"/>
      <c r="F326" s="438"/>
      <c r="G326" s="1155"/>
      <c r="H326" s="1155"/>
      <c r="I326" s="438"/>
      <c r="J326" s="445"/>
      <c r="K326" s="438"/>
      <c r="L326" s="446"/>
      <c r="M326" s="443" t="str">
        <f t="shared" si="8"/>
        <v/>
      </c>
      <c r="N326" s="444" t="str">
        <f t="shared" si="9"/>
        <v/>
      </c>
      <c r="O326" s="438"/>
      <c r="Q326" s="429"/>
    </row>
    <row r="327" spans="1:17" x14ac:dyDescent="0.25">
      <c r="A327" s="429"/>
      <c r="C327" s="438"/>
      <c r="D327" s="1155"/>
      <c r="E327" s="1155"/>
      <c r="F327" s="438"/>
      <c r="G327" s="1155"/>
      <c r="H327" s="1155"/>
      <c r="I327" s="438"/>
      <c r="J327" s="445"/>
      <c r="K327" s="438"/>
      <c r="L327" s="446"/>
      <c r="M327" s="443" t="str">
        <f t="shared" si="8"/>
        <v/>
      </c>
      <c r="N327" s="444" t="str">
        <f t="shared" si="9"/>
        <v/>
      </c>
      <c r="O327" s="438"/>
      <c r="Q327" s="429"/>
    </row>
    <row r="328" spans="1:17" x14ac:dyDescent="0.25">
      <c r="A328" s="429"/>
      <c r="C328" s="438"/>
      <c r="D328" s="1155"/>
      <c r="E328" s="1155"/>
      <c r="F328" s="438"/>
      <c r="G328" s="1155"/>
      <c r="H328" s="1155"/>
      <c r="I328" s="438"/>
      <c r="J328" s="445"/>
      <c r="K328" s="438"/>
      <c r="L328" s="446"/>
      <c r="M328" s="443" t="str">
        <f t="shared" si="8"/>
        <v/>
      </c>
      <c r="N328" s="444" t="str">
        <f t="shared" si="9"/>
        <v/>
      </c>
      <c r="O328" s="438"/>
      <c r="Q328" s="429"/>
    </row>
    <row r="329" spans="1:17" x14ac:dyDescent="0.25">
      <c r="A329" s="429"/>
      <c r="C329" s="438"/>
      <c r="D329" s="1155"/>
      <c r="E329" s="1155"/>
      <c r="F329" s="438"/>
      <c r="G329" s="1155"/>
      <c r="H329" s="1155"/>
      <c r="I329" s="438"/>
      <c r="J329" s="445"/>
      <c r="K329" s="438"/>
      <c r="L329" s="446"/>
      <c r="M329" s="443" t="str">
        <f t="shared" si="8"/>
        <v/>
      </c>
      <c r="N329" s="444" t="str">
        <f t="shared" si="9"/>
        <v/>
      </c>
      <c r="O329" s="438"/>
      <c r="Q329" s="429"/>
    </row>
    <row r="330" spans="1:17" x14ac:dyDescent="0.25">
      <c r="A330" s="429"/>
      <c r="C330" s="438"/>
      <c r="D330" s="1155"/>
      <c r="E330" s="1155"/>
      <c r="F330" s="438"/>
      <c r="G330" s="1155"/>
      <c r="H330" s="1155"/>
      <c r="I330" s="438"/>
      <c r="J330" s="445"/>
      <c r="K330" s="438"/>
      <c r="L330" s="446"/>
      <c r="M330" s="443" t="str">
        <f t="shared" si="8"/>
        <v/>
      </c>
      <c r="N330" s="444" t="str">
        <f t="shared" si="9"/>
        <v/>
      </c>
      <c r="O330" s="438"/>
      <c r="Q330" s="429"/>
    </row>
    <row r="331" spans="1:17" x14ac:dyDescent="0.25">
      <c r="A331" s="429"/>
      <c r="C331" s="438"/>
      <c r="D331" s="1155"/>
      <c r="E331" s="1155"/>
      <c r="F331" s="438"/>
      <c r="G331" s="1155"/>
      <c r="H331" s="1155"/>
      <c r="I331" s="438"/>
      <c r="J331" s="445"/>
      <c r="K331" s="438"/>
      <c r="L331" s="446"/>
      <c r="M331" s="443" t="str">
        <f t="shared" si="8"/>
        <v/>
      </c>
      <c r="N331" s="444" t="str">
        <f t="shared" si="9"/>
        <v/>
      </c>
      <c r="O331" s="438"/>
      <c r="Q331" s="429"/>
    </row>
    <row r="332" spans="1:17" x14ac:dyDescent="0.25">
      <c r="A332" s="429"/>
      <c r="C332" s="438"/>
      <c r="D332" s="1155"/>
      <c r="E332" s="1155"/>
      <c r="F332" s="438"/>
      <c r="G332" s="1155"/>
      <c r="H332" s="1155"/>
      <c r="I332" s="438"/>
      <c r="J332" s="445"/>
      <c r="K332" s="438"/>
      <c r="L332" s="446"/>
      <c r="M332" s="443" t="str">
        <f t="shared" si="8"/>
        <v/>
      </c>
      <c r="N332" s="444" t="str">
        <f t="shared" si="9"/>
        <v/>
      </c>
      <c r="O332" s="438"/>
      <c r="Q332" s="429"/>
    </row>
    <row r="333" spans="1:17" x14ac:dyDescent="0.25">
      <c r="A333" s="429"/>
      <c r="C333" s="438"/>
      <c r="D333" s="1155"/>
      <c r="E333" s="1155"/>
      <c r="F333" s="438"/>
      <c r="G333" s="1155"/>
      <c r="H333" s="1155"/>
      <c r="I333" s="438"/>
      <c r="J333" s="445"/>
      <c r="K333" s="438"/>
      <c r="L333" s="446"/>
      <c r="M333" s="443" t="str">
        <f t="shared" si="8"/>
        <v/>
      </c>
      <c r="N333" s="444" t="str">
        <f t="shared" si="9"/>
        <v/>
      </c>
      <c r="O333" s="438"/>
      <c r="Q333" s="429"/>
    </row>
    <row r="334" spans="1:17" x14ac:dyDescent="0.25">
      <c r="A334" s="429"/>
      <c r="C334" s="438"/>
      <c r="D334" s="1155"/>
      <c r="E334" s="1155"/>
      <c r="F334" s="438"/>
      <c r="G334" s="1155"/>
      <c r="H334" s="1155"/>
      <c r="I334" s="438"/>
      <c r="J334" s="445"/>
      <c r="K334" s="438"/>
      <c r="L334" s="446"/>
      <c r="M334" s="443" t="str">
        <f t="shared" si="8"/>
        <v/>
      </c>
      <c r="N334" s="444" t="str">
        <f t="shared" si="9"/>
        <v/>
      </c>
      <c r="O334" s="438"/>
      <c r="Q334" s="429"/>
    </row>
    <row r="335" spans="1:17" x14ac:dyDescent="0.25">
      <c r="A335" s="429"/>
      <c r="C335" s="438"/>
      <c r="D335" s="1155"/>
      <c r="E335" s="1155"/>
      <c r="F335" s="438"/>
      <c r="G335" s="1155"/>
      <c r="H335" s="1155"/>
      <c r="I335" s="438"/>
      <c r="J335" s="445"/>
      <c r="K335" s="438"/>
      <c r="L335" s="446"/>
      <c r="M335" s="443" t="str">
        <f t="shared" si="8"/>
        <v/>
      </c>
      <c r="N335" s="444" t="str">
        <f t="shared" si="9"/>
        <v/>
      </c>
      <c r="O335" s="438"/>
      <c r="Q335" s="429"/>
    </row>
    <row r="336" spans="1:17" x14ac:dyDescent="0.25">
      <c r="A336" s="429"/>
      <c r="C336" s="438"/>
      <c r="D336" s="1155"/>
      <c r="E336" s="1155"/>
      <c r="F336" s="438"/>
      <c r="G336" s="1155"/>
      <c r="H336" s="1155"/>
      <c r="I336" s="438"/>
      <c r="J336" s="445"/>
      <c r="K336" s="438"/>
      <c r="L336" s="446"/>
      <c r="M336" s="443" t="str">
        <f t="shared" si="8"/>
        <v/>
      </c>
      <c r="N336" s="444" t="str">
        <f t="shared" si="9"/>
        <v/>
      </c>
      <c r="O336" s="438"/>
      <c r="Q336" s="429"/>
    </row>
    <row r="337" spans="1:17" x14ac:dyDescent="0.25">
      <c r="A337" s="429"/>
      <c r="C337" s="438"/>
      <c r="D337" s="1155"/>
      <c r="E337" s="1155"/>
      <c r="F337" s="438"/>
      <c r="G337" s="1155"/>
      <c r="H337" s="1155"/>
      <c r="I337" s="438"/>
      <c r="J337" s="445"/>
      <c r="K337" s="438"/>
      <c r="L337" s="446"/>
      <c r="M337" s="443" t="str">
        <f t="shared" si="8"/>
        <v/>
      </c>
      <c r="N337" s="444" t="str">
        <f t="shared" si="9"/>
        <v/>
      </c>
      <c r="O337" s="438"/>
      <c r="Q337" s="429"/>
    </row>
    <row r="338" spans="1:17" x14ac:dyDescent="0.25">
      <c r="A338" s="429"/>
      <c r="C338" s="438"/>
      <c r="D338" s="1155"/>
      <c r="E338" s="1155"/>
      <c r="F338" s="438"/>
      <c r="G338" s="1155"/>
      <c r="H338" s="1155"/>
      <c r="I338" s="438"/>
      <c r="J338" s="445"/>
      <c r="K338" s="438"/>
      <c r="L338" s="446"/>
      <c r="M338" s="443" t="str">
        <f t="shared" si="8"/>
        <v/>
      </c>
      <c r="N338" s="444" t="str">
        <f t="shared" si="9"/>
        <v/>
      </c>
      <c r="O338" s="438"/>
      <c r="Q338" s="429"/>
    </row>
    <row r="339" spans="1:17" x14ac:dyDescent="0.25">
      <c r="A339" s="429"/>
      <c r="C339" s="438"/>
      <c r="D339" s="1155"/>
      <c r="E339" s="1155"/>
      <c r="F339" s="438"/>
      <c r="G339" s="1155"/>
      <c r="H339" s="1155"/>
      <c r="I339" s="438"/>
      <c r="J339" s="445"/>
      <c r="K339" s="438"/>
      <c r="L339" s="446"/>
      <c r="M339" s="443" t="str">
        <f t="shared" si="8"/>
        <v/>
      </c>
      <c r="N339" s="444" t="str">
        <f t="shared" si="9"/>
        <v/>
      </c>
      <c r="O339" s="438"/>
      <c r="Q339" s="429"/>
    </row>
    <row r="340" spans="1:17" x14ac:dyDescent="0.25">
      <c r="A340" s="429"/>
      <c r="C340" s="438"/>
      <c r="D340" s="1155"/>
      <c r="E340" s="1155"/>
      <c r="F340" s="438"/>
      <c r="G340" s="1155"/>
      <c r="H340" s="1155"/>
      <c r="I340" s="438"/>
      <c r="J340" s="445"/>
      <c r="K340" s="438"/>
      <c r="L340" s="446"/>
      <c r="M340" s="443" t="str">
        <f t="shared" si="8"/>
        <v/>
      </c>
      <c r="N340" s="444" t="str">
        <f t="shared" si="9"/>
        <v/>
      </c>
      <c r="O340" s="438"/>
      <c r="Q340" s="429"/>
    </row>
    <row r="341" spans="1:17" x14ac:dyDescent="0.25">
      <c r="A341" s="429"/>
      <c r="C341" s="438"/>
      <c r="D341" s="1155"/>
      <c r="E341" s="1155"/>
      <c r="F341" s="438"/>
      <c r="G341" s="1155"/>
      <c r="H341" s="1155"/>
      <c r="I341" s="438"/>
      <c r="J341" s="445"/>
      <c r="K341" s="438"/>
      <c r="L341" s="446"/>
      <c r="M341" s="443" t="str">
        <f t="shared" si="8"/>
        <v/>
      </c>
      <c r="N341" s="444" t="str">
        <f t="shared" si="9"/>
        <v/>
      </c>
      <c r="O341" s="438"/>
      <c r="Q341" s="429"/>
    </row>
    <row r="342" spans="1:17" x14ac:dyDescent="0.25">
      <c r="A342" s="429"/>
      <c r="C342" s="438"/>
      <c r="D342" s="1155"/>
      <c r="E342" s="1155"/>
      <c r="F342" s="438"/>
      <c r="G342" s="1155"/>
      <c r="H342" s="1155"/>
      <c r="I342" s="438"/>
      <c r="J342" s="445"/>
      <c r="K342" s="438"/>
      <c r="L342" s="446"/>
      <c r="M342" s="443" t="str">
        <f t="shared" si="8"/>
        <v/>
      </c>
      <c r="N342" s="444" t="str">
        <f t="shared" si="9"/>
        <v/>
      </c>
      <c r="O342" s="438"/>
      <c r="Q342" s="429"/>
    </row>
    <row r="343" spans="1:17" x14ac:dyDescent="0.25">
      <c r="A343" s="429"/>
      <c r="C343" s="438"/>
      <c r="D343" s="1155"/>
      <c r="E343" s="1155"/>
      <c r="F343" s="438"/>
      <c r="G343" s="1155"/>
      <c r="H343" s="1155"/>
      <c r="I343" s="438"/>
      <c r="J343" s="445"/>
      <c r="K343" s="438"/>
      <c r="L343" s="446"/>
      <c r="M343" s="443" t="str">
        <f t="shared" si="8"/>
        <v/>
      </c>
      <c r="N343" s="444" t="str">
        <f t="shared" si="9"/>
        <v/>
      </c>
      <c r="O343" s="438"/>
      <c r="Q343" s="429"/>
    </row>
    <row r="344" spans="1:17" x14ac:dyDescent="0.25">
      <c r="A344" s="429"/>
      <c r="C344" s="438"/>
      <c r="D344" s="1155"/>
      <c r="E344" s="1155"/>
      <c r="F344" s="438"/>
      <c r="G344" s="1155"/>
      <c r="H344" s="1155"/>
      <c r="I344" s="438"/>
      <c r="J344" s="445"/>
      <c r="K344" s="438"/>
      <c r="L344" s="446"/>
      <c r="M344" s="443" t="str">
        <f t="shared" si="8"/>
        <v/>
      </c>
      <c r="N344" s="444" t="str">
        <f t="shared" si="9"/>
        <v/>
      </c>
      <c r="O344" s="438"/>
      <c r="Q344" s="429"/>
    </row>
    <row r="345" spans="1:17" x14ac:dyDescent="0.25">
      <c r="A345" s="429"/>
      <c r="C345" s="438"/>
      <c r="D345" s="1155"/>
      <c r="E345" s="1155"/>
      <c r="F345" s="438"/>
      <c r="G345" s="1155"/>
      <c r="H345" s="1155"/>
      <c r="I345" s="438"/>
      <c r="J345" s="445"/>
      <c r="K345" s="438"/>
      <c r="L345" s="446"/>
      <c r="M345" s="443" t="str">
        <f t="shared" si="8"/>
        <v/>
      </c>
      <c r="N345" s="444" t="str">
        <f t="shared" si="9"/>
        <v/>
      </c>
      <c r="O345" s="438"/>
      <c r="Q345" s="429"/>
    </row>
    <row r="346" spans="1:17" x14ac:dyDescent="0.25">
      <c r="A346" s="429"/>
      <c r="C346" s="438"/>
      <c r="D346" s="1155"/>
      <c r="E346" s="1155"/>
      <c r="F346" s="438"/>
      <c r="G346" s="1155"/>
      <c r="H346" s="1155"/>
      <c r="I346" s="438"/>
      <c r="J346" s="445"/>
      <c r="K346" s="438"/>
      <c r="L346" s="446"/>
      <c r="M346" s="443" t="str">
        <f t="shared" si="8"/>
        <v/>
      </c>
      <c r="N346" s="444" t="str">
        <f t="shared" si="9"/>
        <v/>
      </c>
      <c r="O346" s="438"/>
      <c r="Q346" s="429"/>
    </row>
    <row r="347" spans="1:17" x14ac:dyDescent="0.25">
      <c r="A347" s="429"/>
      <c r="C347" s="438"/>
      <c r="D347" s="1155"/>
      <c r="E347" s="1155"/>
      <c r="F347" s="438"/>
      <c r="G347" s="1155"/>
      <c r="H347" s="1155"/>
      <c r="I347" s="438"/>
      <c r="J347" s="445"/>
      <c r="K347" s="438"/>
      <c r="L347" s="446"/>
      <c r="M347" s="443" t="str">
        <f t="shared" si="8"/>
        <v/>
      </c>
      <c r="N347" s="444" t="str">
        <f t="shared" si="9"/>
        <v/>
      </c>
      <c r="O347" s="438"/>
      <c r="Q347" s="429"/>
    </row>
    <row r="348" spans="1:17" x14ac:dyDescent="0.25">
      <c r="A348" s="429"/>
      <c r="C348" s="438"/>
      <c r="D348" s="1155"/>
      <c r="E348" s="1155"/>
      <c r="F348" s="438"/>
      <c r="G348" s="1155"/>
      <c r="H348" s="1155"/>
      <c r="I348" s="438"/>
      <c r="J348" s="445"/>
      <c r="K348" s="438"/>
      <c r="L348" s="446"/>
      <c r="M348" s="443" t="str">
        <f t="shared" si="8"/>
        <v/>
      </c>
      <c r="N348" s="444" t="str">
        <f t="shared" si="9"/>
        <v/>
      </c>
      <c r="O348" s="438"/>
      <c r="Q348" s="429"/>
    </row>
    <row r="349" spans="1:17" x14ac:dyDescent="0.25">
      <c r="A349" s="429"/>
      <c r="C349" s="498" t="s">
        <v>1878</v>
      </c>
      <c r="D349" s="1156" t="s">
        <v>1878</v>
      </c>
      <c r="E349" s="1156"/>
      <c r="F349" s="498" t="s">
        <v>1878</v>
      </c>
      <c r="G349" s="1156" t="s">
        <v>1878</v>
      </c>
      <c r="H349" s="1156"/>
      <c r="I349" s="498" t="s">
        <v>1878</v>
      </c>
      <c r="J349" s="498" t="s">
        <v>1878</v>
      </c>
      <c r="K349" s="498" t="s">
        <v>1878</v>
      </c>
      <c r="L349" s="498" t="s">
        <v>1878</v>
      </c>
      <c r="M349" s="498" t="s">
        <v>1878</v>
      </c>
      <c r="N349" s="498" t="s">
        <v>1878</v>
      </c>
      <c r="O349" s="498" t="s">
        <v>1878</v>
      </c>
      <c r="Q349" s="429"/>
    </row>
    <row r="350" spans="1:17" x14ac:dyDescent="0.25">
      <c r="A350" s="429"/>
      <c r="Q350" s="429"/>
    </row>
    <row r="351" spans="1:17" ht="25.5" customHeight="1" x14ac:dyDescent="0.25">
      <c r="A351" s="429"/>
      <c r="C351" s="1099" t="str">
        <f>Translations!$B$1156</f>
        <v>W razie potrzeby należy dodać dodatkowe wiersze powyżej oznaczenia "koniec". Należy zrobić to poprzez skopiowanie pustego wiersza i wstawienie go poniżej. Zwykłe polecenie "wstawienie wiersza" NIE BĘDZIE wystarczające.</v>
      </c>
      <c r="D351" s="1099"/>
      <c r="E351" s="1099"/>
      <c r="F351" s="1099"/>
      <c r="G351" s="1099"/>
      <c r="H351" s="1099"/>
      <c r="I351" s="1099"/>
      <c r="J351" s="1099"/>
      <c r="K351" s="1099"/>
      <c r="L351" s="1099"/>
      <c r="M351" s="1099"/>
      <c r="N351" s="1099"/>
      <c r="O351" s="1099"/>
      <c r="Q351" s="429"/>
    </row>
    <row r="352" spans="1:17" x14ac:dyDescent="0.25">
      <c r="A352" s="429"/>
      <c r="Q352" s="429"/>
    </row>
    <row r="353" spans="1:17" x14ac:dyDescent="0.25">
      <c r="A353" s="429"/>
      <c r="B353" s="429"/>
      <c r="C353" s="429"/>
      <c r="D353" s="429"/>
      <c r="E353" s="429"/>
      <c r="F353" s="429"/>
      <c r="G353" s="429"/>
      <c r="H353" s="429"/>
      <c r="I353" s="429"/>
      <c r="J353" s="429"/>
      <c r="K353" s="429"/>
      <c r="L353" s="429"/>
      <c r="M353" s="429"/>
      <c r="N353" s="429"/>
      <c r="O353" s="429"/>
      <c r="P353" s="429"/>
      <c r="Q353" s="429"/>
    </row>
  </sheetData>
  <sheetProtection sheet="1" formatCells="0" formatColumns="0" formatRows="0"/>
  <mergeCells count="676">
    <mergeCell ref="D345:E345"/>
    <mergeCell ref="G345:H345"/>
    <mergeCell ref="D346:E346"/>
    <mergeCell ref="G346:H346"/>
    <mergeCell ref="D347:E347"/>
    <mergeCell ref="G347:H347"/>
    <mergeCell ref="D348:E348"/>
    <mergeCell ref="G348:H348"/>
    <mergeCell ref="D349:E349"/>
    <mergeCell ref="G349:H349"/>
    <mergeCell ref="D340:E340"/>
    <mergeCell ref="G340:H340"/>
    <mergeCell ref="D341:E341"/>
    <mergeCell ref="G341:H341"/>
    <mergeCell ref="D342:E342"/>
    <mergeCell ref="G342:H342"/>
    <mergeCell ref="D343:E343"/>
    <mergeCell ref="G343:H343"/>
    <mergeCell ref="D344:E344"/>
    <mergeCell ref="G344:H344"/>
    <mergeCell ref="D335:E335"/>
    <mergeCell ref="G335:H335"/>
    <mergeCell ref="D336:E336"/>
    <mergeCell ref="G336:H336"/>
    <mergeCell ref="D337:E337"/>
    <mergeCell ref="G337:H337"/>
    <mergeCell ref="D338:E338"/>
    <mergeCell ref="G338:H338"/>
    <mergeCell ref="D339:E339"/>
    <mergeCell ref="G339:H339"/>
    <mergeCell ref="D330:E330"/>
    <mergeCell ref="G330:H330"/>
    <mergeCell ref="D331:E331"/>
    <mergeCell ref="G331:H331"/>
    <mergeCell ref="D332:E332"/>
    <mergeCell ref="G332:H332"/>
    <mergeCell ref="D333:E333"/>
    <mergeCell ref="G333:H333"/>
    <mergeCell ref="D334:E334"/>
    <mergeCell ref="G334:H334"/>
    <mergeCell ref="D325:E325"/>
    <mergeCell ref="G325:H325"/>
    <mergeCell ref="D326:E326"/>
    <mergeCell ref="G326:H326"/>
    <mergeCell ref="D327:E327"/>
    <mergeCell ref="G327:H327"/>
    <mergeCell ref="D328:E328"/>
    <mergeCell ref="G328:H328"/>
    <mergeCell ref="D329:E329"/>
    <mergeCell ref="G329:H329"/>
    <mergeCell ref="D320:E320"/>
    <mergeCell ref="G320:H320"/>
    <mergeCell ref="D321:E321"/>
    <mergeCell ref="G321:H321"/>
    <mergeCell ref="D322:E322"/>
    <mergeCell ref="G322:H322"/>
    <mergeCell ref="D323:E323"/>
    <mergeCell ref="G323:H323"/>
    <mergeCell ref="D324:E324"/>
    <mergeCell ref="G324:H324"/>
    <mergeCell ref="D315:E315"/>
    <mergeCell ref="G315:H315"/>
    <mergeCell ref="D316:E316"/>
    <mergeCell ref="G316:H316"/>
    <mergeCell ref="D317:E317"/>
    <mergeCell ref="G317:H317"/>
    <mergeCell ref="D318:E318"/>
    <mergeCell ref="G318:H318"/>
    <mergeCell ref="D319:E319"/>
    <mergeCell ref="G319:H319"/>
    <mergeCell ref="D310:E310"/>
    <mergeCell ref="G310:H310"/>
    <mergeCell ref="D311:E311"/>
    <mergeCell ref="G311:H311"/>
    <mergeCell ref="D312:E312"/>
    <mergeCell ref="G312:H312"/>
    <mergeCell ref="D313:E313"/>
    <mergeCell ref="G313:H313"/>
    <mergeCell ref="D314:E314"/>
    <mergeCell ref="G314:H314"/>
    <mergeCell ref="D305:E305"/>
    <mergeCell ref="G305:H305"/>
    <mergeCell ref="D306:E306"/>
    <mergeCell ref="G306:H306"/>
    <mergeCell ref="D307:E307"/>
    <mergeCell ref="G307:H307"/>
    <mergeCell ref="D308:E308"/>
    <mergeCell ref="G308:H308"/>
    <mergeCell ref="D309:E309"/>
    <mergeCell ref="G309:H309"/>
    <mergeCell ref="D300:E300"/>
    <mergeCell ref="G300:H300"/>
    <mergeCell ref="D301:E301"/>
    <mergeCell ref="G301:H301"/>
    <mergeCell ref="D302:E302"/>
    <mergeCell ref="G302:H302"/>
    <mergeCell ref="D303:E303"/>
    <mergeCell ref="G303:H303"/>
    <mergeCell ref="D304:E304"/>
    <mergeCell ref="G304:H304"/>
    <mergeCell ref="D295:E295"/>
    <mergeCell ref="G295:H295"/>
    <mergeCell ref="D296:E296"/>
    <mergeCell ref="G296:H296"/>
    <mergeCell ref="D297:E297"/>
    <mergeCell ref="G297:H297"/>
    <mergeCell ref="D298:E298"/>
    <mergeCell ref="G298:H298"/>
    <mergeCell ref="D299:E299"/>
    <mergeCell ref="G299:H299"/>
    <mergeCell ref="D290:E290"/>
    <mergeCell ref="G290:H290"/>
    <mergeCell ref="D291:E291"/>
    <mergeCell ref="G291:H291"/>
    <mergeCell ref="D292:E292"/>
    <mergeCell ref="G292:H292"/>
    <mergeCell ref="D293:E293"/>
    <mergeCell ref="G293:H293"/>
    <mergeCell ref="D294:E294"/>
    <mergeCell ref="G294:H294"/>
    <mergeCell ref="D285:E285"/>
    <mergeCell ref="G285:H285"/>
    <mergeCell ref="D286:E286"/>
    <mergeCell ref="G286:H286"/>
    <mergeCell ref="D287:E287"/>
    <mergeCell ref="G287:H287"/>
    <mergeCell ref="D288:E288"/>
    <mergeCell ref="G288:H288"/>
    <mergeCell ref="D289:E289"/>
    <mergeCell ref="G289:H289"/>
    <mergeCell ref="D280:E280"/>
    <mergeCell ref="G280:H280"/>
    <mergeCell ref="D281:E281"/>
    <mergeCell ref="G281:H281"/>
    <mergeCell ref="D282:E282"/>
    <mergeCell ref="G282:H282"/>
    <mergeCell ref="D283:E283"/>
    <mergeCell ref="G283:H283"/>
    <mergeCell ref="D284:E284"/>
    <mergeCell ref="G284:H284"/>
    <mergeCell ref="D275:E275"/>
    <mergeCell ref="G275:H275"/>
    <mergeCell ref="D276:E276"/>
    <mergeCell ref="G276:H276"/>
    <mergeCell ref="D277:E277"/>
    <mergeCell ref="G277:H277"/>
    <mergeCell ref="D278:E278"/>
    <mergeCell ref="G278:H278"/>
    <mergeCell ref="D279:E279"/>
    <mergeCell ref="G279:H279"/>
    <mergeCell ref="D270:E270"/>
    <mergeCell ref="G270:H270"/>
    <mergeCell ref="D271:E271"/>
    <mergeCell ref="G271:H271"/>
    <mergeCell ref="D272:E272"/>
    <mergeCell ref="G272:H272"/>
    <mergeCell ref="D273:E273"/>
    <mergeCell ref="G273:H273"/>
    <mergeCell ref="D274:E274"/>
    <mergeCell ref="G274:H274"/>
    <mergeCell ref="D265:E265"/>
    <mergeCell ref="G265:H265"/>
    <mergeCell ref="D266:E266"/>
    <mergeCell ref="G266:H266"/>
    <mergeCell ref="D267:E267"/>
    <mergeCell ref="G267:H267"/>
    <mergeCell ref="D268:E268"/>
    <mergeCell ref="G268:H268"/>
    <mergeCell ref="D269:E269"/>
    <mergeCell ref="G269:H269"/>
    <mergeCell ref="D260:E260"/>
    <mergeCell ref="G260:H260"/>
    <mergeCell ref="D261:E261"/>
    <mergeCell ref="G261:H261"/>
    <mergeCell ref="D262:E262"/>
    <mergeCell ref="G262:H262"/>
    <mergeCell ref="D263:E263"/>
    <mergeCell ref="G263:H263"/>
    <mergeCell ref="D264:E264"/>
    <mergeCell ref="G264:H264"/>
    <mergeCell ref="D255:E255"/>
    <mergeCell ref="G255:H255"/>
    <mergeCell ref="D256:E256"/>
    <mergeCell ref="G256:H256"/>
    <mergeCell ref="D257:E257"/>
    <mergeCell ref="G257:H257"/>
    <mergeCell ref="D258:E258"/>
    <mergeCell ref="G258:H258"/>
    <mergeCell ref="D259:E259"/>
    <mergeCell ref="G259:H259"/>
    <mergeCell ref="D250:E250"/>
    <mergeCell ref="G250:H250"/>
    <mergeCell ref="D251:E251"/>
    <mergeCell ref="G251:H251"/>
    <mergeCell ref="D252:E252"/>
    <mergeCell ref="G252:H252"/>
    <mergeCell ref="D253:E253"/>
    <mergeCell ref="G253:H253"/>
    <mergeCell ref="D254:E254"/>
    <mergeCell ref="G254:H254"/>
    <mergeCell ref="D245:E245"/>
    <mergeCell ref="G245:H245"/>
    <mergeCell ref="D246:E246"/>
    <mergeCell ref="G246:H246"/>
    <mergeCell ref="D247:E247"/>
    <mergeCell ref="G247:H247"/>
    <mergeCell ref="D248:E248"/>
    <mergeCell ref="G248:H248"/>
    <mergeCell ref="D249:E249"/>
    <mergeCell ref="G249:H249"/>
    <mergeCell ref="D240:E240"/>
    <mergeCell ref="G240:H240"/>
    <mergeCell ref="D241:E241"/>
    <mergeCell ref="G241:H241"/>
    <mergeCell ref="D242:E242"/>
    <mergeCell ref="G242:H242"/>
    <mergeCell ref="D243:E243"/>
    <mergeCell ref="G243:H243"/>
    <mergeCell ref="D244:E244"/>
    <mergeCell ref="G244:H244"/>
    <mergeCell ref="D235:E235"/>
    <mergeCell ref="G235:H235"/>
    <mergeCell ref="D236:E236"/>
    <mergeCell ref="G236:H236"/>
    <mergeCell ref="D237:E237"/>
    <mergeCell ref="G237:H237"/>
    <mergeCell ref="D238:E238"/>
    <mergeCell ref="G238:H238"/>
    <mergeCell ref="D239:E239"/>
    <mergeCell ref="G239:H239"/>
    <mergeCell ref="D230:E230"/>
    <mergeCell ref="G230:H230"/>
    <mergeCell ref="D231:E231"/>
    <mergeCell ref="G231:H231"/>
    <mergeCell ref="D232:E232"/>
    <mergeCell ref="G232:H232"/>
    <mergeCell ref="D233:E233"/>
    <mergeCell ref="G233:H233"/>
    <mergeCell ref="D234:E234"/>
    <mergeCell ref="G234:H234"/>
    <mergeCell ref="D225:E225"/>
    <mergeCell ref="G225:H225"/>
    <mergeCell ref="D226:E226"/>
    <mergeCell ref="G226:H226"/>
    <mergeCell ref="D227:E227"/>
    <mergeCell ref="G227:H227"/>
    <mergeCell ref="D228:E228"/>
    <mergeCell ref="G228:H228"/>
    <mergeCell ref="D229:E229"/>
    <mergeCell ref="G229:H229"/>
    <mergeCell ref="D220:E220"/>
    <mergeCell ref="G220:H220"/>
    <mergeCell ref="D221:E221"/>
    <mergeCell ref="G221:H221"/>
    <mergeCell ref="D222:E222"/>
    <mergeCell ref="G222:H222"/>
    <mergeCell ref="D223:E223"/>
    <mergeCell ref="G223:H223"/>
    <mergeCell ref="D224:E224"/>
    <mergeCell ref="G224:H224"/>
    <mergeCell ref="D215:E215"/>
    <mergeCell ref="G215:H215"/>
    <mergeCell ref="D216:E216"/>
    <mergeCell ref="G216:H216"/>
    <mergeCell ref="D217:E217"/>
    <mergeCell ref="G217:H217"/>
    <mergeCell ref="D218:E218"/>
    <mergeCell ref="G218:H218"/>
    <mergeCell ref="D219:E219"/>
    <mergeCell ref="G219:H219"/>
    <mergeCell ref="D210:E210"/>
    <mergeCell ref="G210:H210"/>
    <mergeCell ref="D211:E211"/>
    <mergeCell ref="G211:H211"/>
    <mergeCell ref="D212:E212"/>
    <mergeCell ref="G212:H212"/>
    <mergeCell ref="D213:E213"/>
    <mergeCell ref="G213:H213"/>
    <mergeCell ref="D214:E214"/>
    <mergeCell ref="G214:H214"/>
    <mergeCell ref="D205:E205"/>
    <mergeCell ref="G205:H205"/>
    <mergeCell ref="D206:E206"/>
    <mergeCell ref="G206:H206"/>
    <mergeCell ref="D207:E207"/>
    <mergeCell ref="G207:H207"/>
    <mergeCell ref="D208:E208"/>
    <mergeCell ref="G208:H208"/>
    <mergeCell ref="D209:E209"/>
    <mergeCell ref="G209:H209"/>
    <mergeCell ref="D200:E200"/>
    <mergeCell ref="G200:H200"/>
    <mergeCell ref="D201:E201"/>
    <mergeCell ref="G201:H201"/>
    <mergeCell ref="D202:E202"/>
    <mergeCell ref="G202:H202"/>
    <mergeCell ref="D203:E203"/>
    <mergeCell ref="G203:H203"/>
    <mergeCell ref="D204:E204"/>
    <mergeCell ref="G204:H204"/>
    <mergeCell ref="D195:E195"/>
    <mergeCell ref="G195:H195"/>
    <mergeCell ref="D196:E196"/>
    <mergeCell ref="G196:H196"/>
    <mergeCell ref="D197:E197"/>
    <mergeCell ref="G197:H197"/>
    <mergeCell ref="D198:E198"/>
    <mergeCell ref="G198:H198"/>
    <mergeCell ref="D199:E199"/>
    <mergeCell ref="G199:H199"/>
    <mergeCell ref="D190:E190"/>
    <mergeCell ref="G190:H190"/>
    <mergeCell ref="D191:E191"/>
    <mergeCell ref="G191:H191"/>
    <mergeCell ref="D192:E192"/>
    <mergeCell ref="G192:H192"/>
    <mergeCell ref="D193:E193"/>
    <mergeCell ref="G193:H193"/>
    <mergeCell ref="D194:E194"/>
    <mergeCell ref="G194:H194"/>
    <mergeCell ref="D185:E185"/>
    <mergeCell ref="G185:H185"/>
    <mergeCell ref="D186:E186"/>
    <mergeCell ref="G186:H186"/>
    <mergeCell ref="D187:E187"/>
    <mergeCell ref="G187:H187"/>
    <mergeCell ref="D188:E188"/>
    <mergeCell ref="G188:H188"/>
    <mergeCell ref="D189:E189"/>
    <mergeCell ref="G189:H189"/>
    <mergeCell ref="D180:E180"/>
    <mergeCell ref="G180:H180"/>
    <mergeCell ref="D181:E181"/>
    <mergeCell ref="G181:H181"/>
    <mergeCell ref="D182:E182"/>
    <mergeCell ref="G182:H182"/>
    <mergeCell ref="D183:E183"/>
    <mergeCell ref="G183:H183"/>
    <mergeCell ref="D184:E184"/>
    <mergeCell ref="G184:H184"/>
    <mergeCell ref="D175:E175"/>
    <mergeCell ref="G175:H175"/>
    <mergeCell ref="D176:E176"/>
    <mergeCell ref="G176:H176"/>
    <mergeCell ref="D177:E177"/>
    <mergeCell ref="G177:H177"/>
    <mergeCell ref="D178:E178"/>
    <mergeCell ref="G178:H178"/>
    <mergeCell ref="D179:E179"/>
    <mergeCell ref="G179:H179"/>
    <mergeCell ref="D170:E170"/>
    <mergeCell ref="G170:H170"/>
    <mergeCell ref="D171:E171"/>
    <mergeCell ref="G171:H171"/>
    <mergeCell ref="D172:E172"/>
    <mergeCell ref="G172:H172"/>
    <mergeCell ref="D173:E173"/>
    <mergeCell ref="G173:H173"/>
    <mergeCell ref="D174:E174"/>
    <mergeCell ref="G174:H174"/>
    <mergeCell ref="D165:E165"/>
    <mergeCell ref="G165:H165"/>
    <mergeCell ref="D166:E166"/>
    <mergeCell ref="G166:H166"/>
    <mergeCell ref="D167:E167"/>
    <mergeCell ref="G167:H167"/>
    <mergeCell ref="D168:E168"/>
    <mergeCell ref="G168:H168"/>
    <mergeCell ref="D169:E169"/>
    <mergeCell ref="G169:H169"/>
    <mergeCell ref="D160:E160"/>
    <mergeCell ref="G160:H160"/>
    <mergeCell ref="D161:E161"/>
    <mergeCell ref="G161:H161"/>
    <mergeCell ref="D162:E162"/>
    <mergeCell ref="G162:H162"/>
    <mergeCell ref="D163:E163"/>
    <mergeCell ref="G163:H163"/>
    <mergeCell ref="D164:E164"/>
    <mergeCell ref="G164:H164"/>
    <mergeCell ref="D155:E155"/>
    <mergeCell ref="G155:H155"/>
    <mergeCell ref="D156:E156"/>
    <mergeCell ref="G156:H156"/>
    <mergeCell ref="D157:E157"/>
    <mergeCell ref="G157:H157"/>
    <mergeCell ref="D158:E158"/>
    <mergeCell ref="G158:H158"/>
    <mergeCell ref="D159:E159"/>
    <mergeCell ref="G159:H159"/>
    <mergeCell ref="D150:E150"/>
    <mergeCell ref="G150:H150"/>
    <mergeCell ref="D151:E151"/>
    <mergeCell ref="G151:H151"/>
    <mergeCell ref="D152:E152"/>
    <mergeCell ref="G152:H152"/>
    <mergeCell ref="D153:E153"/>
    <mergeCell ref="G153:H153"/>
    <mergeCell ref="D154:E154"/>
    <mergeCell ref="G154:H154"/>
    <mergeCell ref="D145:E145"/>
    <mergeCell ref="G145:H145"/>
    <mergeCell ref="D146:E146"/>
    <mergeCell ref="G146:H146"/>
    <mergeCell ref="D147:E147"/>
    <mergeCell ref="G147:H147"/>
    <mergeCell ref="D148:E148"/>
    <mergeCell ref="G148:H148"/>
    <mergeCell ref="D149:E149"/>
    <mergeCell ref="G149:H149"/>
    <mergeCell ref="D140:E140"/>
    <mergeCell ref="G140:H140"/>
    <mergeCell ref="D141:E141"/>
    <mergeCell ref="G141:H141"/>
    <mergeCell ref="D142:E142"/>
    <mergeCell ref="G142:H142"/>
    <mergeCell ref="D143:E143"/>
    <mergeCell ref="G143:H143"/>
    <mergeCell ref="D144:E144"/>
    <mergeCell ref="G144:H144"/>
    <mergeCell ref="D135:E135"/>
    <mergeCell ref="G135:H135"/>
    <mergeCell ref="D136:E136"/>
    <mergeCell ref="G136:H136"/>
    <mergeCell ref="D137:E137"/>
    <mergeCell ref="G137:H137"/>
    <mergeCell ref="D138:E138"/>
    <mergeCell ref="G138:H138"/>
    <mergeCell ref="D139:E139"/>
    <mergeCell ref="G139:H139"/>
    <mergeCell ref="D130:E130"/>
    <mergeCell ref="G130:H130"/>
    <mergeCell ref="D131:E131"/>
    <mergeCell ref="G131:H131"/>
    <mergeCell ref="D132:E132"/>
    <mergeCell ref="G132:H132"/>
    <mergeCell ref="D133:E133"/>
    <mergeCell ref="G133:H133"/>
    <mergeCell ref="D134:E134"/>
    <mergeCell ref="G134:H134"/>
    <mergeCell ref="D125:E125"/>
    <mergeCell ref="G125:H125"/>
    <mergeCell ref="D126:E126"/>
    <mergeCell ref="G126:H126"/>
    <mergeCell ref="D127:E127"/>
    <mergeCell ref="G127:H127"/>
    <mergeCell ref="D128:E128"/>
    <mergeCell ref="G128:H128"/>
    <mergeCell ref="D129:E129"/>
    <mergeCell ref="G129:H129"/>
    <mergeCell ref="D120:E120"/>
    <mergeCell ref="G120:H120"/>
    <mergeCell ref="D121:E121"/>
    <mergeCell ref="G121:H121"/>
    <mergeCell ref="D122:E122"/>
    <mergeCell ref="G122:H122"/>
    <mergeCell ref="D123:E123"/>
    <mergeCell ref="G123:H123"/>
    <mergeCell ref="D124:E124"/>
    <mergeCell ref="G124:H124"/>
    <mergeCell ref="D115:E115"/>
    <mergeCell ref="G115:H115"/>
    <mergeCell ref="D116:E116"/>
    <mergeCell ref="G116:H116"/>
    <mergeCell ref="D117:E117"/>
    <mergeCell ref="G117:H117"/>
    <mergeCell ref="D118:E118"/>
    <mergeCell ref="G118:H118"/>
    <mergeCell ref="D119:E119"/>
    <mergeCell ref="G119:H119"/>
    <mergeCell ref="D110:E110"/>
    <mergeCell ref="G110:H110"/>
    <mergeCell ref="D111:E111"/>
    <mergeCell ref="G111:H111"/>
    <mergeCell ref="D112:E112"/>
    <mergeCell ref="G112:H112"/>
    <mergeCell ref="D113:E113"/>
    <mergeCell ref="G113:H113"/>
    <mergeCell ref="D114:E114"/>
    <mergeCell ref="G114:H114"/>
    <mergeCell ref="D105:E105"/>
    <mergeCell ref="G105:H105"/>
    <mergeCell ref="D106:E106"/>
    <mergeCell ref="G106:H106"/>
    <mergeCell ref="D107:E107"/>
    <mergeCell ref="G107:H107"/>
    <mergeCell ref="D108:E108"/>
    <mergeCell ref="G108:H108"/>
    <mergeCell ref="D109:E109"/>
    <mergeCell ref="G109:H109"/>
    <mergeCell ref="D100:E100"/>
    <mergeCell ref="G100:H100"/>
    <mergeCell ref="D101:E101"/>
    <mergeCell ref="G101:H101"/>
    <mergeCell ref="D102:E102"/>
    <mergeCell ref="G102:H102"/>
    <mergeCell ref="D103:E103"/>
    <mergeCell ref="G103:H103"/>
    <mergeCell ref="D104:E104"/>
    <mergeCell ref="G104:H104"/>
    <mergeCell ref="D95:E95"/>
    <mergeCell ref="G95:H95"/>
    <mergeCell ref="D96:E96"/>
    <mergeCell ref="G96:H96"/>
    <mergeCell ref="D97:E97"/>
    <mergeCell ref="G97:H97"/>
    <mergeCell ref="D98:E98"/>
    <mergeCell ref="G98:H98"/>
    <mergeCell ref="D99:E99"/>
    <mergeCell ref="G99:H99"/>
    <mergeCell ref="D90:E90"/>
    <mergeCell ref="G90:H90"/>
    <mergeCell ref="D91:E91"/>
    <mergeCell ref="G91:H91"/>
    <mergeCell ref="D92:E92"/>
    <mergeCell ref="G92:H92"/>
    <mergeCell ref="D93:E93"/>
    <mergeCell ref="G93:H93"/>
    <mergeCell ref="D94:E94"/>
    <mergeCell ref="G94:H94"/>
    <mergeCell ref="D85:E85"/>
    <mergeCell ref="G85:H85"/>
    <mergeCell ref="D86:E86"/>
    <mergeCell ref="G86:H86"/>
    <mergeCell ref="D87:E87"/>
    <mergeCell ref="G87:H87"/>
    <mergeCell ref="D88:E88"/>
    <mergeCell ref="G88:H88"/>
    <mergeCell ref="D89:E89"/>
    <mergeCell ref="G89:H89"/>
    <mergeCell ref="D80:E80"/>
    <mergeCell ref="G80:H80"/>
    <mergeCell ref="D81:E81"/>
    <mergeCell ref="G81:H81"/>
    <mergeCell ref="D82:E82"/>
    <mergeCell ref="G82:H82"/>
    <mergeCell ref="D83:E83"/>
    <mergeCell ref="G83:H83"/>
    <mergeCell ref="D84:E84"/>
    <mergeCell ref="G84:H84"/>
    <mergeCell ref="D75:E75"/>
    <mergeCell ref="G75:H75"/>
    <mergeCell ref="D76:E76"/>
    <mergeCell ref="G76:H76"/>
    <mergeCell ref="D77:E77"/>
    <mergeCell ref="G77:H77"/>
    <mergeCell ref="D78:E78"/>
    <mergeCell ref="G78:H78"/>
    <mergeCell ref="D79:E79"/>
    <mergeCell ref="G79:H79"/>
    <mergeCell ref="D74:E74"/>
    <mergeCell ref="G74:H74"/>
    <mergeCell ref="D71:E71"/>
    <mergeCell ref="G71:H71"/>
    <mergeCell ref="D72:E72"/>
    <mergeCell ref="G72:H72"/>
    <mergeCell ref="D73:E73"/>
    <mergeCell ref="G73:H73"/>
    <mergeCell ref="D68:E68"/>
    <mergeCell ref="G68:H68"/>
    <mergeCell ref="D69:E69"/>
    <mergeCell ref="G69:H69"/>
    <mergeCell ref="D70:E70"/>
    <mergeCell ref="G70:H70"/>
    <mergeCell ref="D65:E65"/>
    <mergeCell ref="G65:H65"/>
    <mergeCell ref="D66:E66"/>
    <mergeCell ref="G66:H66"/>
    <mergeCell ref="D67:E67"/>
    <mergeCell ref="G67:H67"/>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50:E50"/>
    <mergeCell ref="G50:H50"/>
    <mergeCell ref="D51:E51"/>
    <mergeCell ref="G51:H51"/>
    <mergeCell ref="D52:E52"/>
    <mergeCell ref="G52:H52"/>
    <mergeCell ref="N45:N49"/>
    <mergeCell ref="O45:O49"/>
    <mergeCell ref="C47:C49"/>
    <mergeCell ref="D47:E49"/>
    <mergeCell ref="F47:F49"/>
    <mergeCell ref="G47:H49"/>
    <mergeCell ref="C45:E46"/>
    <mergeCell ref="F45:H46"/>
    <mergeCell ref="I45:I49"/>
    <mergeCell ref="J45:J49"/>
    <mergeCell ref="K45:K49"/>
    <mergeCell ref="L45:L49"/>
    <mergeCell ref="M45:M49"/>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351:O35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s>
  <conditionalFormatting sqref="A353:Q1048576 A1:Q350">
    <cfRule type="expression" dxfId="222" priority="9">
      <formula>CONTR_CORSIAapplied=FALSE</formula>
    </cfRule>
  </conditionalFormatting>
  <conditionalFormatting sqref="Q353:Q1048576">
    <cfRule type="expression" dxfId="221" priority="7">
      <formula>CONTR_CORSIAapplied=FALSE</formula>
    </cfRule>
  </conditionalFormatting>
  <conditionalFormatting sqref="B29:P40">
    <cfRule type="expression" dxfId="220" priority="6">
      <formula>AND(CNTR_ReportingYear&lt;2021,CNTR_ReportingYear&lt;&gt;"")</formula>
    </cfRule>
  </conditionalFormatting>
  <conditionalFormatting sqref="A352:Q352 A351:B351 P351:Q351">
    <cfRule type="expression" dxfId="219" priority="5">
      <formula>CONTR_CORSIAapplied=FALSE</formula>
    </cfRule>
  </conditionalFormatting>
  <conditionalFormatting sqref="Q351:Q352">
    <cfRule type="expression" dxfId="218" priority="4">
      <formula>CONTR_CORSIAapplied=FALSE</formula>
    </cfRule>
  </conditionalFormatting>
  <conditionalFormatting sqref="M16:N16">
    <cfRule type="expression" dxfId="217" priority="3">
      <formula>AND(CNTR_ReportingYear&lt;2021,CNTR_ReportingYear&lt;&gt;"")</formula>
    </cfRule>
  </conditionalFormatting>
  <conditionalFormatting sqref="M18:N18">
    <cfRule type="expression" dxfId="216" priority="2">
      <formula>AND(CNTR_ReportingYear&lt;2021,CNTR_ReportingYear&lt;&gt;"")</formula>
    </cfRule>
  </conditionalFormatting>
  <conditionalFormatting sqref="O50:O348">
    <cfRule type="expression" dxfId="215" priority="1">
      <formula>AND(CNTR_ReportingYear&lt;2021,CNTR_ReportingYear&lt;&gt;"")</formula>
    </cfRule>
  </conditionalFormatting>
  <dataValidations count="5">
    <dataValidation type="list" allowBlank="1" showInputMessage="1" showErrorMessage="1" sqref="C34:C38 K50:K348">
      <formula1>CORSIA_FuelsList</formula1>
    </dataValidation>
    <dataValidation type="list" allowBlank="1" showInputMessage="1" showErrorMessage="1" sqref="N5:O5">
      <formula1>EF_SystemSelection</formula1>
    </dataValidation>
    <dataValidation type="list" allowBlank="1" showInputMessage="1" showErrorMessage="1" sqref="I50:I348 O50:O348">
      <formula1>TrueFalse</formula1>
    </dataValidation>
    <dataValidation type="list" allowBlank="1" showInputMessage="1" showErrorMessage="1" sqref="D349:E349 G349:H349">
      <formula1>worldcountries</formula1>
    </dataValidation>
    <dataValidation type="list" allowBlank="1" showInputMessage="1" showErrorMessage="1" sqref="D50:E348 G50:H348">
      <formula1>ICAO_MSList</formula1>
    </dataValidation>
  </dataValidations>
  <hyperlinks>
    <hyperlink ref="C44" r:id="rId1" display="https://www.icao.int/environmental-protection/CORSIA/Pages/state-pairs.aspx"/>
  </hyperlinks>
  <pageMargins left="0.70866141732283472" right="0.70866141732283472" top="0.78740157480314965" bottom="0.78740157480314965" header="0.31496062992125984" footer="0.31496062992125984"/>
  <pageSetup paperSize="9" scale="61" fitToHeight="10" orientation="portrait" r:id="rId2"/>
  <headerFooter>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17FAE0-07B8-4CC0-9666-EDAD769DF35F}">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C491E3-CC20-4F94-87A8-0B181A0BE2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13</vt:i4>
      </vt:variant>
      <vt:variant>
        <vt:lpstr>Zakresy nazwane</vt:lpstr>
      </vt:variant>
      <vt:variant>
        <vt:i4>299</vt:i4>
      </vt:variant>
    </vt:vector>
  </HeadingPairs>
  <TitlesOfParts>
    <vt:vector size="312" baseType="lpstr">
      <vt:lpstr>Spis treści</vt:lpstr>
      <vt:lpstr>Wytyczne i warunki</vt:lpstr>
      <vt:lpstr>Identyfikacja operatora</vt:lpstr>
      <vt:lpstr>Przegląd emisji</vt:lpstr>
      <vt:lpstr>Dane emisyjne</vt:lpstr>
      <vt:lpstr>Dane statków powietrznych</vt:lpstr>
      <vt:lpstr>Dalsze uwagi</vt:lpstr>
      <vt:lpstr>Załącznik</vt:lpstr>
      <vt:lpstr>Emisje CORSIA</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country_select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'Dalsze uwagi'!Obszar_wydruku</vt:lpstr>
      <vt:lpstr>'Dane emisyjne'!Obszar_wydruku</vt:lpstr>
      <vt:lpstr>'Dane statków powietrznych'!Obszar_wydruku</vt:lpstr>
      <vt:lpstr>'Emisje CORSIA'!Obszar_wydruku</vt:lpstr>
      <vt:lpstr>'Identyfikacja operatora'!Obszar_wydruku</vt:lpstr>
      <vt:lpstr>'Przegląd emisji'!Obszar_wydruku</vt:lpstr>
      <vt:lpstr>'Spis treści'!Obszar_wydruku</vt:lpstr>
      <vt:lpstr>VersionDocumentation!Obszar_wydruku</vt:lpstr>
      <vt:lpstr>'Wytyczne i warunki'!Obszar_wydruku</vt:lpstr>
      <vt:lpstr>Załącznik!Obszar_wydruku</vt:lpstr>
      <vt:lpstr>operationscope</vt:lpstr>
      <vt:lpstr>operationsscope</vt:lpstr>
      <vt:lpstr>opstatus</vt:lpstr>
      <vt:lpstr>parameters</vt:lpstr>
      <vt:lpstr>passengermass</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Maliński Paweł</cp:lastModifiedBy>
  <cp:lastPrinted>2020-09-19T11:10:06Z</cp:lastPrinted>
  <dcterms:created xsi:type="dcterms:W3CDTF">2008-05-26T08:52:55Z</dcterms:created>
  <dcterms:modified xsi:type="dcterms:W3CDTF">2022-01-14T08:25:53Z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